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$$_PERSONNAL_RB\CycloClub\2022\Brm\"/>
    </mc:Choice>
  </mc:AlternateContent>
  <xr:revisionPtr revIDLastSave="0" documentId="8_{8FADB06C-3C6A-421E-BD5C-00AFEDFEBDCD}" xr6:coauthVersionLast="47" xr6:coauthVersionMax="47" xr10:uidLastSave="{00000000-0000-0000-0000-000000000000}"/>
  <bookViews>
    <workbookView xWindow="1425" yWindow="1425" windowWidth="22650" windowHeight="7770" xr2:uid="{00000000-000D-0000-FFFF-FFFF00000000}"/>
  </bookViews>
  <sheets>
    <sheet name="F_R" sheetId="1" r:id="rId1"/>
  </sheets>
  <definedNames>
    <definedName name="délai">F_R!$G$7</definedName>
    <definedName name="diag">F_R!#REF!</definedName>
    <definedName name="diago">F_R!$R$15:$W$44</definedName>
    <definedName name="Heure_arrivée">F_R!$I$107</definedName>
    <definedName name="heure_départ">F_R!$G$5</definedName>
    <definedName name="heure_limite">F_R!$G$8</definedName>
    <definedName name="_xlnm.Print_Titles" localSheetId="0">F_R!$13:$14</definedName>
    <definedName name="initiales">F_R!$G$1</definedName>
    <definedName name="km_arrivée">F_R!$C$107</definedName>
    <definedName name="km_départ">F_R!$C$15</definedName>
    <definedName name="ville_arrivée">F_R!$E$107</definedName>
    <definedName name="ville_départ">F_R!$E$15</definedName>
    <definedName name="_xlnm.Print_Area" localSheetId="0">F_R!$A$1:$J$109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7" i="1" l="1"/>
  <c r="K16" i="1"/>
  <c r="N16" i="1" s="1"/>
  <c r="I16" i="1" s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 s="1"/>
  <c r="K106" i="1" s="1"/>
  <c r="G7" i="1"/>
  <c r="A1" i="1" s="1"/>
  <c r="E107" i="1"/>
  <c r="J106" i="1"/>
  <c r="I106" i="1"/>
  <c r="B106" i="1"/>
  <c r="J105" i="1"/>
  <c r="I105" i="1"/>
  <c r="B105" i="1"/>
  <c r="J104" i="1"/>
  <c r="I104" i="1"/>
  <c r="B104" i="1"/>
  <c r="J103" i="1"/>
  <c r="I103" i="1"/>
  <c r="B103" i="1"/>
  <c r="J102" i="1"/>
  <c r="I102" i="1"/>
  <c r="B102" i="1"/>
  <c r="J101" i="1"/>
  <c r="I101" i="1"/>
  <c r="B101" i="1"/>
  <c r="J100" i="1"/>
  <c r="I100" i="1"/>
  <c r="B100" i="1"/>
  <c r="J99" i="1"/>
  <c r="I99" i="1"/>
  <c r="B99" i="1"/>
  <c r="J98" i="1"/>
  <c r="I98" i="1"/>
  <c r="B98" i="1"/>
  <c r="J97" i="1"/>
  <c r="I97" i="1"/>
  <c r="B97" i="1"/>
  <c r="J96" i="1"/>
  <c r="I96" i="1"/>
  <c r="B96" i="1"/>
  <c r="J95" i="1"/>
  <c r="I95" i="1"/>
  <c r="B95" i="1"/>
  <c r="J94" i="1"/>
  <c r="I94" i="1"/>
  <c r="B94" i="1"/>
  <c r="J93" i="1"/>
  <c r="I93" i="1"/>
  <c r="B93" i="1"/>
  <c r="J92" i="1"/>
  <c r="I92" i="1"/>
  <c r="B92" i="1"/>
  <c r="J91" i="1"/>
  <c r="I91" i="1"/>
  <c r="B91" i="1"/>
  <c r="J90" i="1"/>
  <c r="I90" i="1"/>
  <c r="B90" i="1"/>
  <c r="J89" i="1"/>
  <c r="I89" i="1"/>
  <c r="B89" i="1"/>
  <c r="J88" i="1"/>
  <c r="I88" i="1"/>
  <c r="B88" i="1"/>
  <c r="J87" i="1"/>
  <c r="I87" i="1"/>
  <c r="B87" i="1"/>
  <c r="J86" i="1"/>
  <c r="I86" i="1"/>
  <c r="B86" i="1"/>
  <c r="J85" i="1"/>
  <c r="I85" i="1"/>
  <c r="B85" i="1"/>
  <c r="J84" i="1"/>
  <c r="I84" i="1"/>
  <c r="B84" i="1"/>
  <c r="J83" i="1"/>
  <c r="I83" i="1"/>
  <c r="B83" i="1"/>
  <c r="J82" i="1"/>
  <c r="I82" i="1"/>
  <c r="B82" i="1"/>
  <c r="J81" i="1"/>
  <c r="I81" i="1"/>
  <c r="B81" i="1"/>
  <c r="J80" i="1"/>
  <c r="I80" i="1"/>
  <c r="B80" i="1"/>
  <c r="J79" i="1"/>
  <c r="I79" i="1"/>
  <c r="B79" i="1"/>
  <c r="J78" i="1"/>
  <c r="I78" i="1"/>
  <c r="B78" i="1"/>
  <c r="J77" i="1"/>
  <c r="I77" i="1"/>
  <c r="B77" i="1"/>
  <c r="J76" i="1"/>
  <c r="I76" i="1"/>
  <c r="B76" i="1"/>
  <c r="J75" i="1"/>
  <c r="I75" i="1"/>
  <c r="B75" i="1"/>
  <c r="J74" i="1"/>
  <c r="I74" i="1"/>
  <c r="B74" i="1"/>
  <c r="J73" i="1"/>
  <c r="I73" i="1"/>
  <c r="B73" i="1"/>
  <c r="J72" i="1"/>
  <c r="I72" i="1"/>
  <c r="B72" i="1"/>
  <c r="J71" i="1"/>
  <c r="I71" i="1"/>
  <c r="B71" i="1"/>
  <c r="J70" i="1"/>
  <c r="I70" i="1"/>
  <c r="B70" i="1"/>
  <c r="J69" i="1"/>
  <c r="J68" i="1"/>
  <c r="J67" i="1"/>
  <c r="J64" i="1"/>
  <c r="J60" i="1"/>
  <c r="J58" i="1"/>
  <c r="J55" i="1"/>
  <c r="M16" i="1"/>
  <c r="B16" i="1" s="1"/>
  <c r="J53" i="1"/>
  <c r="J52" i="1"/>
  <c r="J51" i="1"/>
  <c r="J48" i="1"/>
  <c r="J46" i="1"/>
  <c r="J44" i="1"/>
  <c r="J43" i="1"/>
  <c r="J42" i="1"/>
  <c r="J41" i="1"/>
  <c r="J38" i="1"/>
  <c r="J37" i="1"/>
  <c r="J36" i="1"/>
  <c r="J34" i="1"/>
  <c r="J32" i="1"/>
  <c r="J31" i="1"/>
  <c r="J29" i="1"/>
  <c r="J28" i="1"/>
  <c r="J27" i="1"/>
  <c r="J24" i="1"/>
  <c r="J23" i="1"/>
  <c r="J21" i="1"/>
  <c r="J19" i="1"/>
  <c r="J18" i="1"/>
  <c r="J17" i="1"/>
  <c r="J16" i="1"/>
  <c r="I15" i="1"/>
  <c r="E15" i="1"/>
  <c r="E3" i="1" s="1"/>
  <c r="A15" i="1"/>
  <c r="G11" i="1"/>
  <c r="G10" i="1"/>
  <c r="G8" i="1" l="1"/>
  <c r="F107" i="1" s="1"/>
  <c r="M17" i="1"/>
  <c r="P16" i="1"/>
  <c r="A16" i="1" s="1"/>
  <c r="O16" i="1"/>
  <c r="N17" i="1" s="1"/>
  <c r="O17" i="1" l="1"/>
  <c r="N18" i="1" s="1"/>
  <c r="P17" i="1"/>
  <c r="A17" i="1" s="1"/>
  <c r="I17" i="1"/>
  <c r="M18" i="1"/>
  <c r="B17" i="1"/>
  <c r="M64" i="1"/>
  <c r="M19" i="1" l="1"/>
  <c r="B18" i="1"/>
  <c r="B64" i="1"/>
  <c r="M65" i="1"/>
  <c r="O18" i="1"/>
  <c r="N19" i="1" s="1"/>
  <c r="I18" i="1"/>
  <c r="P18" i="1"/>
  <c r="A18" i="1" s="1"/>
  <c r="P19" i="1" l="1"/>
  <c r="A19" i="1" s="1"/>
  <c r="I19" i="1"/>
  <c r="O19" i="1"/>
  <c r="N20" i="1" s="1"/>
  <c r="M20" i="1"/>
  <c r="B19" i="1"/>
  <c r="M66" i="1"/>
  <c r="B65" i="1"/>
  <c r="M67" i="1" l="1"/>
  <c r="B66" i="1"/>
  <c r="B20" i="1"/>
  <c r="M21" i="1"/>
  <c r="I20" i="1"/>
  <c r="P20" i="1"/>
  <c r="A20" i="1" s="1"/>
  <c r="O20" i="1"/>
  <c r="M22" i="1" l="1"/>
  <c r="B21" i="1"/>
  <c r="N21" i="1"/>
  <c r="J20" i="1"/>
  <c r="M68" i="1"/>
  <c r="B67" i="1"/>
  <c r="B68" i="1" l="1"/>
  <c r="M69" i="1"/>
  <c r="M23" i="1"/>
  <c r="B22" i="1"/>
  <c r="O21" i="1"/>
  <c r="N22" i="1" s="1"/>
  <c r="P21" i="1"/>
  <c r="A21" i="1" s="1"/>
  <c r="I21" i="1"/>
  <c r="P22" i="1" l="1"/>
  <c r="A22" i="1" s="1"/>
  <c r="O22" i="1"/>
  <c r="I22" i="1"/>
  <c r="B23" i="1"/>
  <c r="M24" i="1"/>
  <c r="B69" i="1"/>
  <c r="M70" i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B107" i="1" s="1"/>
  <c r="N23" i="1" l="1"/>
  <c r="O23" i="1" s="1"/>
  <c r="N24" i="1" s="1"/>
  <c r="J22" i="1"/>
  <c r="B24" i="1"/>
  <c r="M25" i="1"/>
  <c r="I23" i="1" l="1"/>
  <c r="P23" i="1"/>
  <c r="A23" i="1" s="1"/>
  <c r="P24" i="1"/>
  <c r="O24" i="1"/>
  <c r="N25" i="1" s="1"/>
  <c r="I24" i="1"/>
  <c r="M26" i="1"/>
  <c r="B25" i="1"/>
  <c r="A24" i="1" l="1"/>
  <c r="M27" i="1"/>
  <c r="B26" i="1"/>
  <c r="O25" i="1"/>
  <c r="I25" i="1"/>
  <c r="P25" i="1"/>
  <c r="A25" i="1" s="1"/>
  <c r="N26" i="1" l="1"/>
  <c r="J25" i="1"/>
  <c r="M28" i="1"/>
  <c r="B27" i="1"/>
  <c r="M29" i="1" l="1"/>
  <c r="B28" i="1"/>
  <c r="O26" i="1"/>
  <c r="I26" i="1"/>
  <c r="P26" i="1"/>
  <c r="A26" i="1" s="1"/>
  <c r="N27" i="1" l="1"/>
  <c r="P27" i="1" s="1"/>
  <c r="A27" i="1" s="1"/>
  <c r="J26" i="1"/>
  <c r="M30" i="1"/>
  <c r="B29" i="1"/>
  <c r="I27" i="1" l="1"/>
  <c r="O27" i="1"/>
  <c r="N28" i="1" s="1"/>
  <c r="I28" i="1" s="1"/>
  <c r="M31" i="1"/>
  <c r="B30" i="1"/>
  <c r="P28" i="1" l="1"/>
  <c r="A28" i="1" s="1"/>
  <c r="O28" i="1"/>
  <c r="N29" i="1" s="1"/>
  <c r="O29" i="1" s="1"/>
  <c r="N30" i="1" s="1"/>
  <c r="B31" i="1"/>
  <c r="M32" i="1"/>
  <c r="I29" i="1" l="1"/>
  <c r="P29" i="1"/>
  <c r="A29" i="1" s="1"/>
  <c r="P30" i="1"/>
  <c r="O30" i="1"/>
  <c r="I30" i="1"/>
  <c r="B32" i="1"/>
  <c r="M33" i="1"/>
  <c r="A30" i="1" l="1"/>
  <c r="N31" i="1"/>
  <c r="O31" i="1" s="1"/>
  <c r="N32" i="1" s="1"/>
  <c r="J30" i="1"/>
  <c r="M34" i="1"/>
  <c r="B33" i="1"/>
  <c r="I31" i="1" l="1"/>
  <c r="P31" i="1"/>
  <c r="A31" i="1" s="1"/>
  <c r="M35" i="1"/>
  <c r="B34" i="1"/>
  <c r="P32" i="1"/>
  <c r="O32" i="1"/>
  <c r="N33" i="1" s="1"/>
  <c r="I32" i="1"/>
  <c r="A32" i="1" l="1"/>
  <c r="O33" i="1"/>
  <c r="P33" i="1"/>
  <c r="A33" i="1" s="1"/>
  <c r="I33" i="1"/>
  <c r="M36" i="1"/>
  <c r="B35" i="1"/>
  <c r="M37" i="1" l="1"/>
  <c r="B36" i="1"/>
  <c r="N34" i="1"/>
  <c r="J33" i="1"/>
  <c r="O34" i="1" l="1"/>
  <c r="N35" i="1" s="1"/>
  <c r="P34" i="1"/>
  <c r="A34" i="1" s="1"/>
  <c r="I34" i="1"/>
  <c r="B37" i="1"/>
  <c r="M38" i="1"/>
  <c r="B38" i="1" l="1"/>
  <c r="M39" i="1"/>
  <c r="P35" i="1"/>
  <c r="A35" i="1" s="1"/>
  <c r="I35" i="1"/>
  <c r="O35" i="1"/>
  <c r="B39" i="1" l="1"/>
  <c r="M40" i="1"/>
  <c r="N36" i="1"/>
  <c r="I36" i="1" s="1"/>
  <c r="J35" i="1"/>
  <c r="P36" i="1" l="1"/>
  <c r="A36" i="1" s="1"/>
  <c r="O36" i="1"/>
  <c r="N37" i="1" s="1"/>
  <c r="B40" i="1"/>
  <c r="M41" i="1"/>
  <c r="O37" i="1"/>
  <c r="N38" i="1" s="1"/>
  <c r="I37" i="1"/>
  <c r="P37" i="1"/>
  <c r="A37" i="1" s="1"/>
  <c r="M42" i="1" l="1"/>
  <c r="B41" i="1"/>
  <c r="P38" i="1"/>
  <c r="A38" i="1" s="1"/>
  <c r="O38" i="1"/>
  <c r="N39" i="1" s="1"/>
  <c r="I38" i="1"/>
  <c r="M43" i="1" l="1"/>
  <c r="B42" i="1"/>
  <c r="O39" i="1"/>
  <c r="P39" i="1"/>
  <c r="A39" i="1" s="1"/>
  <c r="I39" i="1"/>
  <c r="M44" i="1" l="1"/>
  <c r="B43" i="1"/>
  <c r="N40" i="1"/>
  <c r="J39" i="1"/>
  <c r="B44" i="1" l="1"/>
  <c r="M45" i="1"/>
  <c r="P40" i="1"/>
  <c r="A40" i="1" s="1"/>
  <c r="O40" i="1"/>
  <c r="I40" i="1"/>
  <c r="B45" i="1" l="1"/>
  <c r="M46" i="1"/>
  <c r="N41" i="1"/>
  <c r="O41" i="1" s="1"/>
  <c r="N42" i="1" s="1"/>
  <c r="J40" i="1"/>
  <c r="M47" i="1" l="1"/>
  <c r="B46" i="1"/>
  <c r="P41" i="1"/>
  <c r="A41" i="1" s="1"/>
  <c r="I41" i="1"/>
  <c r="O42" i="1"/>
  <c r="N43" i="1" s="1"/>
  <c r="I42" i="1"/>
  <c r="P42" i="1"/>
  <c r="A42" i="1" s="1"/>
  <c r="M48" i="1" l="1"/>
  <c r="B47" i="1"/>
  <c r="P43" i="1"/>
  <c r="A43" i="1" s="1"/>
  <c r="O43" i="1"/>
  <c r="N44" i="1" s="1"/>
  <c r="I43" i="1"/>
  <c r="M49" i="1" l="1"/>
  <c r="B48" i="1"/>
  <c r="I44" i="1"/>
  <c r="O44" i="1"/>
  <c r="N45" i="1" s="1"/>
  <c r="P44" i="1"/>
  <c r="A44" i="1" s="1"/>
  <c r="M50" i="1" l="1"/>
  <c r="B49" i="1"/>
  <c r="O45" i="1"/>
  <c r="P45" i="1"/>
  <c r="A45" i="1" s="1"/>
  <c r="I45" i="1"/>
  <c r="M51" i="1" l="1"/>
  <c r="B50" i="1"/>
  <c r="N46" i="1"/>
  <c r="P46" i="1" s="1"/>
  <c r="A46" i="1" s="1"/>
  <c r="J45" i="1"/>
  <c r="M52" i="1" l="1"/>
  <c r="B51" i="1"/>
  <c r="I46" i="1"/>
  <c r="O46" i="1"/>
  <c r="N47" i="1" s="1"/>
  <c r="O47" i="1" s="1"/>
  <c r="B52" i="1" l="1"/>
  <c r="M53" i="1"/>
  <c r="P47" i="1"/>
  <c r="A47" i="1" s="1"/>
  <c r="I47" i="1"/>
  <c r="N48" i="1"/>
  <c r="J47" i="1"/>
  <c r="B53" i="1" l="1"/>
  <c r="M54" i="1"/>
  <c r="P48" i="1"/>
  <c r="A48" i="1" s="1"/>
  <c r="O48" i="1"/>
  <c r="N49" i="1" s="1"/>
  <c r="I48" i="1"/>
  <c r="B54" i="1" l="1"/>
  <c r="M55" i="1"/>
  <c r="O49" i="1"/>
  <c r="P49" i="1"/>
  <c r="A49" i="1" s="1"/>
  <c r="I49" i="1"/>
  <c r="B55" i="1" l="1"/>
  <c r="M56" i="1"/>
  <c r="N50" i="1"/>
  <c r="O50" i="1" s="1"/>
  <c r="J49" i="1"/>
  <c r="P50" i="1"/>
  <c r="A50" i="1" s="1"/>
  <c r="B56" i="1" l="1"/>
  <c r="M57" i="1"/>
  <c r="I50" i="1"/>
  <c r="N51" i="1"/>
  <c r="P51" i="1" s="1"/>
  <c r="A51" i="1" s="1"/>
  <c r="J50" i="1"/>
  <c r="B57" i="1" l="1"/>
  <c r="M58" i="1"/>
  <c r="I51" i="1"/>
  <c r="O51" i="1"/>
  <c r="N52" i="1" s="1"/>
  <c r="P52" i="1" s="1"/>
  <c r="A52" i="1" s="1"/>
  <c r="M59" i="1" l="1"/>
  <c r="B58" i="1"/>
  <c r="I52" i="1"/>
  <c r="O52" i="1"/>
  <c r="N53" i="1" s="1"/>
  <c r="O53" i="1" s="1"/>
  <c r="N54" i="1" s="1"/>
  <c r="M60" i="1" l="1"/>
  <c r="B59" i="1"/>
  <c r="P53" i="1"/>
  <c r="A53" i="1" s="1"/>
  <c r="I53" i="1"/>
  <c r="P54" i="1"/>
  <c r="O54" i="1"/>
  <c r="I54" i="1"/>
  <c r="B60" i="1" l="1"/>
  <c r="M61" i="1"/>
  <c r="A54" i="1"/>
  <c r="N55" i="1"/>
  <c r="J54" i="1"/>
  <c r="M62" i="1" l="1"/>
  <c r="B61" i="1"/>
  <c r="O55" i="1"/>
  <c r="N56" i="1" s="1"/>
  <c r="P55" i="1"/>
  <c r="A55" i="1" s="1"/>
  <c r="I55" i="1"/>
  <c r="B62" i="1" l="1"/>
  <c r="M63" i="1"/>
  <c r="B63" i="1" s="1"/>
  <c r="P56" i="1"/>
  <c r="A56" i="1" s="1"/>
  <c r="O56" i="1"/>
  <c r="I56" i="1"/>
  <c r="N57" i="1" l="1"/>
  <c r="O57" i="1" s="1"/>
  <c r="J56" i="1"/>
  <c r="P57" i="1" l="1"/>
  <c r="A57" i="1" s="1"/>
  <c r="I57" i="1"/>
  <c r="N58" i="1"/>
  <c r="I58" i="1" s="1"/>
  <c r="J57" i="1"/>
  <c r="O58" i="1" l="1"/>
  <c r="N59" i="1" s="1"/>
  <c r="P59" i="1" s="1"/>
  <c r="P58" i="1"/>
  <c r="A58" i="1" s="1"/>
  <c r="I59" i="1" l="1"/>
  <c r="O59" i="1"/>
  <c r="N60" i="1" s="1"/>
  <c r="A59" i="1"/>
  <c r="J59" i="1"/>
  <c r="I60" i="1" l="1"/>
  <c r="O60" i="1"/>
  <c r="N61" i="1" s="1"/>
  <c r="P60" i="1"/>
  <c r="A60" i="1" s="1"/>
  <c r="O61" i="1" l="1"/>
  <c r="P61" i="1"/>
  <c r="A61" i="1" s="1"/>
  <c r="I61" i="1"/>
  <c r="N62" i="1" l="1"/>
  <c r="J61" i="1"/>
  <c r="P62" i="1"/>
  <c r="A62" i="1" s="1"/>
  <c r="O62" i="1"/>
  <c r="I62" i="1"/>
  <c r="N63" i="1" l="1"/>
  <c r="O63" i="1" s="1"/>
  <c r="J62" i="1"/>
  <c r="I63" i="1" l="1"/>
  <c r="P63" i="1"/>
  <c r="A63" i="1" s="1"/>
  <c r="N64" i="1"/>
  <c r="J63" i="1"/>
  <c r="P64" i="1" l="1"/>
  <c r="A64" i="1" s="1"/>
  <c r="O64" i="1"/>
  <c r="N65" i="1" s="1"/>
  <c r="I64" i="1"/>
  <c r="O65" i="1" l="1"/>
  <c r="P65" i="1"/>
  <c r="A65" i="1" s="1"/>
  <c r="I65" i="1"/>
  <c r="N66" i="1" l="1"/>
  <c r="O66" i="1" s="1"/>
  <c r="J65" i="1"/>
  <c r="P66" i="1" l="1"/>
  <c r="A66" i="1" s="1"/>
  <c r="I66" i="1"/>
  <c r="N67" i="1"/>
  <c r="J66" i="1"/>
  <c r="P67" i="1" l="1"/>
  <c r="A67" i="1" s="1"/>
  <c r="O67" i="1"/>
  <c r="N68" i="1" s="1"/>
  <c r="I67" i="1"/>
  <c r="I68" i="1" l="1"/>
  <c r="P68" i="1"/>
  <c r="A68" i="1" s="1"/>
  <c r="O68" i="1"/>
  <c r="N69" i="1" s="1"/>
  <c r="O69" i="1" l="1"/>
  <c r="N70" i="1" s="1"/>
  <c r="O70" i="1" s="1"/>
  <c r="N71" i="1" s="1"/>
  <c r="O71" i="1" s="1"/>
  <c r="N72" i="1" s="1"/>
  <c r="O72" i="1" s="1"/>
  <c r="N73" i="1" s="1"/>
  <c r="O73" i="1" s="1"/>
  <c r="N74" i="1" s="1"/>
  <c r="O74" i="1" s="1"/>
  <c r="N75" i="1" s="1"/>
  <c r="O75" i="1" s="1"/>
  <c r="N76" i="1" s="1"/>
  <c r="O76" i="1" s="1"/>
  <c r="N77" i="1" s="1"/>
  <c r="O77" i="1" s="1"/>
  <c r="N78" i="1" s="1"/>
  <c r="O78" i="1" s="1"/>
  <c r="N79" i="1" s="1"/>
  <c r="O79" i="1" s="1"/>
  <c r="N80" i="1" s="1"/>
  <c r="O80" i="1" s="1"/>
  <c r="N81" i="1" s="1"/>
  <c r="O81" i="1" s="1"/>
  <c r="N82" i="1" s="1"/>
  <c r="O82" i="1" s="1"/>
  <c r="N83" i="1" s="1"/>
  <c r="O83" i="1" s="1"/>
  <c r="N84" i="1" s="1"/>
  <c r="O84" i="1" s="1"/>
  <c r="N85" i="1" s="1"/>
  <c r="O85" i="1" s="1"/>
  <c r="N86" i="1" s="1"/>
  <c r="O86" i="1" s="1"/>
  <c r="N87" i="1" s="1"/>
  <c r="O87" i="1" s="1"/>
  <c r="N88" i="1" s="1"/>
  <c r="O88" i="1" s="1"/>
  <c r="N89" i="1" s="1"/>
  <c r="O89" i="1" s="1"/>
  <c r="N90" i="1" s="1"/>
  <c r="O90" i="1" s="1"/>
  <c r="N91" i="1" s="1"/>
  <c r="O91" i="1" s="1"/>
  <c r="N92" i="1" s="1"/>
  <c r="O92" i="1" s="1"/>
  <c r="N93" i="1" s="1"/>
  <c r="O93" i="1" s="1"/>
  <c r="N94" i="1" s="1"/>
  <c r="O94" i="1" s="1"/>
  <c r="N95" i="1" s="1"/>
  <c r="O95" i="1" s="1"/>
  <c r="N96" i="1" s="1"/>
  <c r="O96" i="1" s="1"/>
  <c r="N97" i="1" s="1"/>
  <c r="O97" i="1" s="1"/>
  <c r="N98" i="1" s="1"/>
  <c r="O98" i="1" s="1"/>
  <c r="N99" i="1" s="1"/>
  <c r="O99" i="1" s="1"/>
  <c r="N100" i="1" s="1"/>
  <c r="O100" i="1" s="1"/>
  <c r="N101" i="1" s="1"/>
  <c r="O101" i="1" s="1"/>
  <c r="N102" i="1" s="1"/>
  <c r="O102" i="1" s="1"/>
  <c r="N103" i="1" s="1"/>
  <c r="O103" i="1" s="1"/>
  <c r="N104" i="1" s="1"/>
  <c r="O104" i="1" s="1"/>
  <c r="N105" i="1" s="1"/>
  <c r="O105" i="1" s="1"/>
  <c r="N106" i="1" s="1"/>
  <c r="O106" i="1" s="1"/>
  <c r="I107" i="1" s="1"/>
  <c r="P69" i="1"/>
  <c r="I69" i="1"/>
  <c r="P70" i="1" l="1"/>
  <c r="A69" i="1"/>
  <c r="G9" i="1"/>
  <c r="P71" i="1" l="1"/>
  <c r="A70" i="1"/>
  <c r="P72" i="1" l="1"/>
  <c r="A71" i="1"/>
  <c r="A72" i="1" l="1"/>
  <c r="P73" i="1"/>
  <c r="A73" i="1" l="1"/>
  <c r="P74" i="1"/>
  <c r="A74" i="1" l="1"/>
  <c r="P75" i="1"/>
  <c r="A75" i="1" l="1"/>
  <c r="P76" i="1"/>
  <c r="A76" i="1" l="1"/>
  <c r="P77" i="1"/>
  <c r="P78" i="1" l="1"/>
  <c r="A77" i="1"/>
  <c r="P79" i="1" l="1"/>
  <c r="A78" i="1"/>
  <c r="P80" i="1" l="1"/>
  <c r="A79" i="1"/>
  <c r="A80" i="1" l="1"/>
  <c r="P81" i="1"/>
  <c r="A81" i="1" l="1"/>
  <c r="P82" i="1"/>
  <c r="A82" i="1" l="1"/>
  <c r="P83" i="1"/>
  <c r="A83" i="1" l="1"/>
  <c r="P84" i="1"/>
  <c r="A84" i="1" l="1"/>
  <c r="P85" i="1"/>
  <c r="P86" i="1" l="1"/>
  <c r="A85" i="1"/>
  <c r="P87" i="1" l="1"/>
  <c r="A86" i="1"/>
  <c r="P88" i="1" l="1"/>
  <c r="A87" i="1"/>
  <c r="A88" i="1" l="1"/>
  <c r="P89" i="1"/>
  <c r="A89" i="1" l="1"/>
  <c r="P90" i="1"/>
  <c r="A90" i="1" l="1"/>
  <c r="P91" i="1"/>
  <c r="A91" i="1" l="1"/>
  <c r="P92" i="1"/>
  <c r="A92" i="1" l="1"/>
  <c r="P93" i="1"/>
  <c r="P94" i="1" l="1"/>
  <c r="A93" i="1"/>
  <c r="P95" i="1" l="1"/>
  <c r="A94" i="1"/>
  <c r="P96" i="1" l="1"/>
  <c r="A95" i="1"/>
  <c r="A96" i="1" l="1"/>
  <c r="P97" i="1"/>
  <c r="A97" i="1" l="1"/>
  <c r="P98" i="1"/>
  <c r="A98" i="1" l="1"/>
  <c r="P99" i="1"/>
  <c r="A99" i="1" l="1"/>
  <c r="P100" i="1"/>
  <c r="A100" i="1" l="1"/>
  <c r="P101" i="1"/>
  <c r="P102" i="1" l="1"/>
  <c r="A101" i="1"/>
  <c r="P103" i="1" l="1"/>
  <c r="A102" i="1"/>
  <c r="P104" i="1" l="1"/>
  <c r="A103" i="1"/>
  <c r="A104" i="1" l="1"/>
  <c r="P105" i="1"/>
  <c r="A105" i="1" l="1"/>
  <c r="P106" i="1"/>
  <c r="A106" i="1" l="1"/>
  <c r="A10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LEDUC Guy</author>
    <author>Bernard LESCUDE</author>
  </authors>
  <commentList>
    <comment ref="G1" authorId="0" shapeId="0" xr:uid="{00000000-0006-0000-0000-000001000000}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b/>
            <sz val="8"/>
            <color indexed="81"/>
            <rFont val="Tahoma"/>
          </rPr>
          <t xml:space="preserve"> </t>
        </r>
        <r>
          <rPr>
            <sz val="8"/>
            <color indexed="81"/>
            <rFont val="Tahoma"/>
            <family val="2"/>
          </rPr>
          <t xml:space="preserve">les initiales de la Diagonale </t>
        </r>
        <r>
          <rPr>
            <sz val="8"/>
            <color indexed="12"/>
            <rFont val="Tahoma"/>
            <family val="2"/>
          </rPr>
          <t>(</t>
        </r>
        <r>
          <rPr>
            <b/>
            <sz val="8"/>
            <color indexed="12"/>
            <rFont val="Tahoma"/>
            <family val="2"/>
          </rPr>
          <t>DM</t>
        </r>
        <r>
          <rPr>
            <sz val="8"/>
            <color indexed="81"/>
            <rFont val="Tahoma"/>
            <family val="2"/>
          </rPr>
          <t xml:space="preserve">, </t>
        </r>
        <r>
          <rPr>
            <b/>
            <sz val="8"/>
            <color indexed="12"/>
            <rFont val="Tahoma"/>
            <family val="2"/>
          </rPr>
          <t>SH</t>
        </r>
        <r>
          <rPr>
            <sz val="8"/>
            <color indexed="81"/>
            <rFont val="Tahoma"/>
            <family val="2"/>
          </rPr>
          <t xml:space="preserve">, </t>
        </r>
        <r>
          <rPr>
            <b/>
            <sz val="8"/>
            <color indexed="12"/>
            <rFont val="Tahoma"/>
            <family val="2"/>
          </rPr>
          <t>BP</t>
        </r>
        <r>
          <rPr>
            <sz val="8"/>
            <color indexed="81"/>
            <rFont val="Tahoma"/>
            <family val="2"/>
          </rPr>
          <t>, …) ou de l'EuroDiagonale (</t>
        </r>
        <r>
          <rPr>
            <b/>
            <sz val="8"/>
            <color indexed="17"/>
            <rFont val="Tahoma"/>
            <family val="2"/>
          </rPr>
          <t>DC</t>
        </r>
        <r>
          <rPr>
            <sz val="8"/>
            <color indexed="81"/>
            <rFont val="Tahoma"/>
            <family val="2"/>
          </rPr>
          <t xml:space="preserve">, </t>
        </r>
        <r>
          <rPr>
            <b/>
            <sz val="8"/>
            <color indexed="17"/>
            <rFont val="Tahoma"/>
            <family val="2"/>
          </rPr>
          <t>LH</t>
        </r>
        <r>
          <rPr>
            <sz val="8"/>
            <color indexed="81"/>
            <rFont val="Tahoma"/>
            <family val="2"/>
          </rPr>
          <t xml:space="preserve">, </t>
        </r>
        <r>
          <rPr>
            <b/>
            <sz val="8"/>
            <color indexed="17"/>
            <rFont val="Tahoma"/>
            <family val="2"/>
          </rPr>
          <t>IB</t>
        </r>
        <r>
          <rPr>
            <sz val="8"/>
            <color indexed="81"/>
            <rFont val="Tahoma"/>
            <family val="2"/>
          </rPr>
          <t xml:space="preserve">, …).
Note : concernant </t>
        </r>
        <r>
          <rPr>
            <b/>
            <sz val="8"/>
            <color indexed="81"/>
            <rFont val="Tahoma"/>
          </rPr>
          <t>Bari</t>
        </r>
        <r>
          <rPr>
            <sz val="8"/>
            <color indexed="81"/>
            <rFont val="Tahoma"/>
            <family val="2"/>
          </rPr>
          <t xml:space="preserve"> et </t>
        </r>
        <r>
          <rPr>
            <b/>
            <sz val="8"/>
            <color indexed="81"/>
            <rFont val="Tahoma"/>
          </rPr>
          <t>Budapest,</t>
        </r>
        <r>
          <rPr>
            <sz val="8"/>
            <color indexed="81"/>
            <rFont val="Tahoma"/>
            <family val="2"/>
          </rPr>
          <t xml:space="preserve"> les initiales sont : </t>
        </r>
        <r>
          <rPr>
            <b/>
            <sz val="8"/>
            <color indexed="17"/>
            <rFont val="Tahoma"/>
            <family val="2"/>
          </rPr>
          <t>I</t>
        </r>
        <r>
          <rPr>
            <sz val="8"/>
            <color indexed="81"/>
            <rFont val="Tahoma"/>
            <family val="2"/>
          </rPr>
          <t xml:space="preserve"> et </t>
        </r>
        <r>
          <rPr>
            <b/>
            <sz val="8"/>
            <color indexed="17"/>
            <rFont val="Tahoma"/>
            <family val="2"/>
          </rPr>
          <t>T</t>
        </r>
        <r>
          <rPr>
            <sz val="8"/>
            <color indexed="81"/>
            <rFont val="Tahoma"/>
            <family val="2"/>
          </rPr>
          <t xml:space="preserve"> respectivement.</t>
        </r>
      </text>
    </comment>
    <comment ref="H1" authorId="0" shapeId="0" xr:uid="{00000000-0006-0000-0000-000002000000}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color indexed="81"/>
            <rFont val="Tahoma"/>
            <family val="2"/>
          </rPr>
          <t xml:space="preserve"> le N° de
la Diagonale ou de l'EuroDiagonale.</t>
        </r>
      </text>
    </comment>
    <comment ref="A5" authorId="1" shapeId="0" xr:uid="{00000000-0006-0000-0000-000003000000}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color indexed="81"/>
            <rFont val="Tahoma"/>
            <family val="2"/>
          </rPr>
          <t xml:space="preserve"> les </t>
        </r>
        <r>
          <rPr>
            <b/>
            <sz val="8"/>
            <color indexed="81"/>
            <rFont val="Tahoma"/>
          </rPr>
          <t>Prénom</t>
        </r>
        <r>
          <rPr>
            <sz val="8"/>
            <color indexed="81"/>
            <rFont val="Tahoma"/>
            <family val="2"/>
          </rPr>
          <t xml:space="preserve"> et</t>
        </r>
        <r>
          <rPr>
            <b/>
            <sz val="8"/>
            <color indexed="81"/>
            <rFont val="Tahoma"/>
          </rPr>
          <t xml:space="preserve"> Nom</t>
        </r>
        <r>
          <rPr>
            <sz val="8"/>
            <color indexed="81"/>
            <rFont val="Tahoma"/>
            <family val="2"/>
          </rPr>
          <t xml:space="preserve"> du/des </t>
        </r>
        <r>
          <rPr>
            <b/>
            <sz val="8"/>
            <color indexed="81"/>
            <rFont val="Tahoma"/>
          </rPr>
          <t xml:space="preserve">participant(s)
</t>
        </r>
        <r>
          <rPr>
            <sz val="8"/>
            <color indexed="81"/>
            <rFont val="Tahoma"/>
            <family val="2"/>
          </rPr>
          <t>(</t>
        </r>
        <r>
          <rPr>
            <b/>
            <i/>
            <sz val="8"/>
            <color indexed="81"/>
            <rFont val="Tahoma"/>
            <family val="2"/>
          </rPr>
          <t>alt+entrée</t>
        </r>
        <r>
          <rPr>
            <sz val="8"/>
            <color indexed="81"/>
            <rFont val="Tahoma"/>
            <family val="2"/>
          </rPr>
          <t xml:space="preserve"> pour revenir à la ligne entre chaque Prénom / Nom)</t>
        </r>
      </text>
    </comment>
    <comment ref="F5" authorId="1" shapeId="0" xr:uid="{00000000-0006-0000-0000-000004000000}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color indexed="81"/>
            <rFont val="Tahoma"/>
            <family val="2"/>
          </rPr>
          <t xml:space="preserve"> la </t>
        </r>
        <r>
          <rPr>
            <u/>
            <sz val="8"/>
            <color indexed="81"/>
            <rFont val="Tahoma"/>
            <family val="2"/>
          </rPr>
          <t>date</t>
        </r>
        <r>
          <rPr>
            <sz val="8"/>
            <color indexed="81"/>
            <rFont val="Tahoma"/>
            <family val="2"/>
          </rPr>
          <t xml:space="preserve"> et </t>
        </r>
        <r>
          <rPr>
            <u/>
            <sz val="8"/>
            <color indexed="81"/>
            <rFont val="Tahoma"/>
            <family val="2"/>
          </rPr>
          <t>l'heure</t>
        </r>
        <r>
          <rPr>
            <sz val="8"/>
            <color indexed="81"/>
            <rFont val="Tahoma"/>
            <family val="2"/>
          </rPr>
          <t xml:space="preserve"> de départ sous la forme :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jj/mm/aa hh:mm
</t>
        </r>
        <r>
          <rPr>
            <sz val="8"/>
            <color indexed="81"/>
            <rFont val="Tahoma"/>
            <family val="2"/>
          </rPr>
          <t xml:space="preserve">Exemple : </t>
        </r>
        <r>
          <rPr>
            <b/>
            <sz val="8"/>
            <color indexed="12"/>
            <rFont val="Tahoma"/>
            <family val="2"/>
          </rPr>
          <t>29/05/13 04:00</t>
        </r>
        <r>
          <rPr>
            <sz val="8"/>
            <color indexed="81"/>
            <rFont val="Tahoma"/>
            <family val="2"/>
          </rPr>
          <t xml:space="preserve"> pour le 29 mai 2013 à 04h00.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Respectez l'espace entre la date et l'heure.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jj/mm/aa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"espace"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12"/>
            <rFont val="Tahoma"/>
            <family val="2"/>
          </rPr>
          <t>hh:mm</t>
        </r>
      </text>
    </comment>
    <comment ref="D13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Deux lettres possibles :
     • </t>
        </r>
        <r>
          <rPr>
            <b/>
            <sz val="8"/>
            <color indexed="81"/>
            <rFont val="Tahoma"/>
          </rPr>
          <t>C</t>
        </r>
        <r>
          <rPr>
            <sz val="8"/>
            <color indexed="81"/>
            <rFont val="Tahoma"/>
            <family val="2"/>
          </rPr>
          <t xml:space="preserve"> pour </t>
        </r>
        <r>
          <rPr>
            <u/>
            <sz val="8"/>
            <color indexed="81"/>
            <rFont val="Tahoma"/>
            <family val="2"/>
          </rPr>
          <t>Carte postale</t>
        </r>
        <r>
          <rPr>
            <sz val="8"/>
            <color indexed="81"/>
            <rFont val="Tahoma"/>
            <family val="2"/>
          </rPr>
          <t xml:space="preserve"> (carte départ et carte arrivée),
     • </t>
        </r>
        <r>
          <rPr>
            <b/>
            <sz val="8"/>
            <color indexed="81"/>
            <rFont val="Tahoma"/>
          </rPr>
          <t>P</t>
        </r>
        <r>
          <rPr>
            <sz val="8"/>
            <color indexed="81"/>
            <rFont val="Tahoma"/>
            <family val="2"/>
          </rPr>
          <t xml:space="preserve"> pour </t>
        </r>
        <r>
          <rPr>
            <u/>
            <sz val="8"/>
            <color indexed="81"/>
            <rFont val="Tahoma"/>
            <family val="2"/>
          </rPr>
          <t>Pointage</t>
        </r>
        <r>
          <rPr>
            <sz val="8"/>
            <color indexed="81"/>
            <rFont val="Tahoma"/>
            <family val="2"/>
          </rPr>
          <t xml:space="preserve"> sur le carnet de route.
Les règles sont les suivantes :
    • </t>
        </r>
        <r>
          <rPr>
            <b/>
            <sz val="8"/>
            <color indexed="81"/>
            <rFont val="Tahoma"/>
          </rPr>
          <t>EuroDiagonales</t>
        </r>
        <r>
          <rPr>
            <sz val="8"/>
            <color indexed="81"/>
            <rFont val="Tahoma"/>
            <family val="2"/>
          </rPr>
          <t xml:space="preserve"> : au moins un Pointage par jour.
    • </t>
        </r>
        <r>
          <rPr>
            <b/>
            <sz val="8"/>
            <color indexed="81"/>
            <rFont val="Tahoma"/>
          </rPr>
          <t>Diagonales</t>
        </r>
        <r>
          <rPr>
            <sz val="8"/>
            <color indexed="81"/>
            <rFont val="Tahoma"/>
            <family val="2"/>
          </rPr>
          <t xml:space="preserve"> :
         o Le 1er </t>
        </r>
        <r>
          <rPr>
            <b/>
            <sz val="8"/>
            <color indexed="81"/>
            <rFont val="Tahoma"/>
          </rPr>
          <t>C</t>
        </r>
        <r>
          <rPr>
            <sz val="8"/>
            <color indexed="81"/>
            <rFont val="Tahoma"/>
            <family val="2"/>
          </rPr>
          <t xml:space="preserve"> (la </t>
        </r>
        <r>
          <rPr>
            <u/>
            <sz val="8"/>
            <color indexed="81"/>
            <rFont val="Tahoma"/>
            <family val="2"/>
          </rPr>
          <t>carte postale départ</t>
        </r>
        <r>
          <rPr>
            <sz val="8"/>
            <color indexed="81"/>
            <rFont val="Tahoma"/>
            <family val="2"/>
          </rPr>
          <t xml:space="preserve">) au plus à 50 km du départ,
         o Le 2ème </t>
        </r>
        <r>
          <rPr>
            <b/>
            <sz val="8"/>
            <color indexed="81"/>
            <rFont val="Tahoma"/>
          </rPr>
          <t>C</t>
        </r>
        <r>
          <rPr>
            <sz val="8"/>
            <color indexed="81"/>
            <rFont val="Tahoma"/>
            <family val="2"/>
          </rPr>
          <t xml:space="preserve"> (la </t>
        </r>
        <r>
          <rPr>
            <u/>
            <sz val="8"/>
            <color indexed="81"/>
            <rFont val="Tahoma"/>
            <family val="2"/>
          </rPr>
          <t>carte arrivée</t>
        </r>
        <r>
          <rPr>
            <sz val="8"/>
            <color indexed="81"/>
            <rFont val="Tahoma"/>
            <family val="2"/>
          </rPr>
          <t xml:space="preserve">) à moins de 50 km de l’arrivée,
         o Les </t>
        </r>
        <r>
          <rPr>
            <b/>
            <sz val="8"/>
            <color indexed="81"/>
            <rFont val="Tahoma"/>
          </rPr>
          <t>P</t>
        </r>
        <r>
          <rPr>
            <sz val="8"/>
            <color indexed="81"/>
            <rFont val="Tahoma"/>
            <family val="2"/>
          </rPr>
          <t xml:space="preserve"> (pointages sur le carnet de route) espacés au plus de 120 km,
         o Le 1er </t>
        </r>
        <r>
          <rPr>
            <b/>
            <sz val="8"/>
            <color indexed="81"/>
            <rFont val="Tahoma"/>
          </rPr>
          <t>P</t>
        </r>
        <r>
          <rPr>
            <sz val="8"/>
            <color indexed="81"/>
            <rFont val="Tahoma"/>
            <family val="2"/>
          </rPr>
          <t xml:space="preserve"> peut être mis jusqu’à 120 km du 1er </t>
        </r>
        <r>
          <rPr>
            <b/>
            <sz val="8"/>
            <color indexed="81"/>
            <rFont val="Tahoma"/>
          </rPr>
          <t>C</t>
        </r>
        <r>
          <rPr>
            <sz val="8"/>
            <color indexed="81"/>
            <rFont val="Tahoma"/>
            <family val="2"/>
          </rPr>
          <t xml:space="preserve"> (la carte départ),
         o Le dernier </t>
        </r>
        <r>
          <rPr>
            <b/>
            <sz val="8"/>
            <color indexed="81"/>
            <rFont val="Tahoma"/>
          </rPr>
          <t>P</t>
        </r>
        <r>
          <rPr>
            <sz val="8"/>
            <color indexed="81"/>
            <rFont val="Tahoma"/>
            <family val="2"/>
          </rPr>
          <t xml:space="preserve"> peut être mis jusqu’à 120 km du 2ème </t>
        </r>
        <r>
          <rPr>
            <b/>
            <sz val="8"/>
            <color indexed="81"/>
            <rFont val="Tahoma"/>
          </rPr>
          <t>C</t>
        </r>
        <r>
          <rPr>
            <sz val="8"/>
            <color indexed="81"/>
            <rFont val="Tahoma"/>
            <family val="2"/>
          </rPr>
          <t xml:space="preserve"> (la carte arrivée).</t>
        </r>
      </text>
    </comment>
    <comment ref="G13" authorId="1" shapeId="0" xr:uid="{00000000-0006-0000-0000-000006000000}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color indexed="81"/>
            <rFont val="Tahoma"/>
            <family val="2"/>
          </rPr>
          <t xml:space="preserve"> les pauses sous la forme : </t>
        </r>
        <r>
          <rPr>
            <b/>
            <sz val="8"/>
            <color indexed="12"/>
            <rFont val="Tahoma"/>
            <family val="2"/>
          </rPr>
          <t>h:mm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  <family val="2"/>
          </rPr>
          <t xml:space="preserve">Ex : </t>
        </r>
        <r>
          <rPr>
            <b/>
            <sz val="8"/>
            <color indexed="12"/>
            <rFont val="Tahoma"/>
            <family val="2"/>
          </rPr>
          <t>0:20</t>
        </r>
        <r>
          <rPr>
            <sz val="8"/>
            <color indexed="81"/>
            <rFont val="Tahoma"/>
            <family val="2"/>
          </rPr>
          <t xml:space="preserve"> pour une pause de 20 minutes.</t>
        </r>
      </text>
    </comment>
    <comment ref="H13" authorId="0" shapeId="0" xr:uid="{00000000-0006-0000-0000-000007000000}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color indexed="81"/>
            <rFont val="Tahoma"/>
            <family val="2"/>
          </rPr>
          <t xml:space="preserve"> la vitesse </t>
        </r>
        <r>
          <rPr>
            <u/>
            <sz val="8"/>
            <color indexed="81"/>
            <rFont val="Tahoma"/>
            <family val="2"/>
          </rPr>
          <t>sans l'unité</t>
        </r>
        <r>
          <rPr>
            <sz val="8"/>
            <color indexed="81"/>
            <rFont val="Tahoma"/>
            <family val="2"/>
          </rPr>
          <t xml:space="preserve">
exemple : </t>
        </r>
        <r>
          <rPr>
            <b/>
            <sz val="8"/>
            <color indexed="12"/>
            <rFont val="Tahoma"/>
            <family val="2"/>
          </rPr>
          <t>19,4</t>
        </r>
        <r>
          <rPr>
            <sz val="8"/>
            <color indexed="81"/>
            <rFont val="Tahoma"/>
            <family val="2"/>
          </rPr>
          <t xml:space="preserve"> pour </t>
        </r>
        <r>
          <rPr>
            <b/>
            <sz val="8"/>
            <color indexed="81"/>
            <rFont val="Tahoma"/>
          </rPr>
          <t>19,4 km/h</t>
        </r>
        <r>
          <rPr>
            <sz val="8"/>
            <color indexed="81"/>
            <rFont val="Tahoma"/>
            <family val="2"/>
          </rPr>
          <t xml:space="preserve"> et uniquement quand elle change.
Si elle ne change pas, </t>
        </r>
        <r>
          <rPr>
            <u/>
            <sz val="8"/>
            <color indexed="81"/>
            <rFont val="Tahoma"/>
            <family val="2"/>
          </rPr>
          <t>inutile de la réécrire</t>
        </r>
        <r>
          <rPr>
            <sz val="8"/>
            <color indexed="81"/>
            <rFont val="Tahoma"/>
            <family val="2"/>
          </rPr>
          <t>.</t>
        </r>
      </text>
    </comment>
    <comment ref="C14" authorId="1" shapeId="0" xr:uid="{00000000-0006-0000-0000-000008000000}">
      <text>
        <r>
          <rPr>
            <b/>
            <sz val="8"/>
            <color indexed="10"/>
            <rFont val="Tahoma"/>
            <family val="2"/>
          </rPr>
          <t>Saisie</t>
        </r>
        <r>
          <rPr>
            <b/>
            <sz val="8"/>
            <color indexed="81"/>
            <rFont val="Tahoma"/>
          </rPr>
          <t xml:space="preserve"> </t>
        </r>
        <r>
          <rPr>
            <sz val="8"/>
            <color indexed="81"/>
            <rFont val="Tahoma"/>
            <family val="2"/>
          </rPr>
          <t>"simple" de la distance.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  <family val="2"/>
          </rPr>
          <t xml:space="preserve">Ex : </t>
        </r>
        <r>
          <rPr>
            <b/>
            <sz val="8"/>
            <color indexed="12"/>
            <rFont val="Tahoma"/>
            <family val="2"/>
          </rPr>
          <t>20</t>
        </r>
        <r>
          <rPr>
            <sz val="8"/>
            <color indexed="81"/>
            <rFont val="Tahoma"/>
            <family val="2"/>
          </rPr>
          <t xml:space="preserve"> pour </t>
        </r>
        <r>
          <rPr>
            <b/>
            <sz val="8"/>
            <color indexed="81"/>
            <rFont val="Tahoma"/>
          </rPr>
          <t>20 km</t>
        </r>
      </text>
    </comment>
    <comment ref="E107" authorId="0" shapeId="0" xr:uid="{00000000-0006-0000-0000-000009000000}">
      <text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  <family val="2"/>
          </rPr>
          <t xml:space="preserve">Si cette feuille comporte trop de lignes, alors </t>
        </r>
        <r>
          <rPr>
            <u/>
            <sz val="8"/>
            <color indexed="81"/>
            <rFont val="Tahoma"/>
            <family val="2"/>
          </rPr>
          <t>laissez non remplies</t>
        </r>
        <r>
          <rPr>
            <sz val="8"/>
            <color indexed="81"/>
            <rFont val="Tahoma"/>
            <family val="2"/>
          </rPr>
          <t xml:space="preserve"> les lignes inutilisées. Ces </t>
        </r>
        <r>
          <rPr>
            <b/>
            <sz val="8"/>
            <color indexed="81"/>
            <rFont val="Tahoma"/>
          </rPr>
          <t>lignes vides</t>
        </r>
        <r>
          <rPr>
            <sz val="8"/>
            <color indexed="81"/>
            <rFont val="Tahoma"/>
            <family val="2"/>
          </rPr>
          <t xml:space="preserve"> peuvent d'ailleurs être </t>
        </r>
        <r>
          <rPr>
            <u/>
            <sz val="8"/>
            <color indexed="81"/>
            <rFont val="Tahoma"/>
            <family val="2"/>
          </rPr>
          <t>réparties</t>
        </r>
        <r>
          <rPr>
            <sz val="8"/>
            <color indexed="81"/>
            <rFont val="Tahoma"/>
            <family val="2"/>
          </rPr>
          <t xml:space="preserve"> à l'intérieur de la feuille dans un </t>
        </r>
        <r>
          <rPr>
            <u/>
            <sz val="8"/>
            <color indexed="81"/>
            <rFont val="Tahoma"/>
            <family val="2"/>
          </rPr>
          <t>souci de présentation</t>
        </r>
        <r>
          <rPr>
            <sz val="8"/>
            <color indexed="81"/>
            <rFont val="Tahoma"/>
            <family val="2"/>
          </rPr>
          <t xml:space="preserve"> : elles ne sont pas obligatoirement cantonnées à la fin. On peut par exemple en mettre une après chaque contrôle, afin que ceux-ci ressortent mieux. De même on peut rajouter plusieurs lignes vides consécutives de façon à ce que le bas du recto (la 1ère page) corresponde à une étape.
Le nombre de lignes a été calculé pour correspondre à </t>
        </r>
        <r>
          <rPr>
            <b/>
            <sz val="8"/>
            <color indexed="81"/>
            <rFont val="Tahoma"/>
          </rPr>
          <t>2 pages</t>
        </r>
        <r>
          <rPr>
            <sz val="8"/>
            <color indexed="81"/>
            <rFont val="Tahoma"/>
            <family val="2"/>
          </rPr>
          <t xml:space="preserve"> format A4 (soit 1 feuille recto/verso). Toutefois, selon le paramétrage des imprimantes, il est possible que l'</t>
        </r>
        <r>
          <rPr>
            <b/>
            <sz val="8"/>
            <color indexed="81"/>
            <rFont val="Tahoma"/>
          </rPr>
          <t>aperçu avant impression</t>
        </r>
        <r>
          <rPr>
            <sz val="8"/>
            <color indexed="81"/>
            <rFont val="Tahoma"/>
            <family val="2"/>
          </rPr>
          <t xml:space="preserve"> montre 2 pages + quelques lignes sur une 3ème page. –&gt; Dans ce cas, allez dans "</t>
        </r>
        <r>
          <rPr>
            <b/>
            <sz val="8"/>
            <color indexed="81"/>
            <rFont val="Tahoma"/>
          </rPr>
          <t>Fichier - Mise en Page</t>
        </r>
        <r>
          <rPr>
            <sz val="8"/>
            <color indexed="81"/>
            <rFont val="Tahoma"/>
            <family val="2"/>
          </rPr>
          <t xml:space="preserve">" et retouchez le </t>
        </r>
        <r>
          <rPr>
            <b/>
            <sz val="8"/>
            <color indexed="81"/>
            <rFont val="Tahoma"/>
          </rPr>
          <t>coefficient de réduction/agrandissement</t>
        </r>
        <r>
          <rPr>
            <sz val="8"/>
            <color indexed="81"/>
            <rFont val="Tahoma"/>
            <family val="2"/>
          </rPr>
          <t xml:space="preserve"> (classiquement de 100 %) à 95 ou 96 % par exemple, de façon à ce que l'ensemble tienne 'pile poil' sur 2 pages.</t>
        </r>
      </text>
    </comment>
  </commentList>
</comments>
</file>

<file path=xl/sharedStrings.xml><?xml version="1.0" encoding="utf-8"?>
<sst xmlns="http://schemas.openxmlformats.org/spreadsheetml/2006/main" count="230" uniqueCount="169">
  <si>
    <t>BS</t>
  </si>
  <si>
    <t>Brest</t>
  </si>
  <si>
    <t>Strasbourg</t>
  </si>
  <si>
    <t>SB</t>
  </si>
  <si>
    <t>BM</t>
  </si>
  <si>
    <t>Menton</t>
  </si>
  <si>
    <t>MB</t>
  </si>
  <si>
    <t>BP</t>
  </si>
  <si>
    <t>Perpignan</t>
  </si>
  <si>
    <t>PB</t>
  </si>
  <si>
    <t>DM</t>
  </si>
  <si>
    <t>Dunkerque</t>
  </si>
  <si>
    <t>MD</t>
  </si>
  <si>
    <t>DP</t>
  </si>
  <si>
    <t>PD</t>
  </si>
  <si>
    <t>DH</t>
  </si>
  <si>
    <t>Hendaye</t>
  </si>
  <si>
    <t>HD</t>
  </si>
  <si>
    <t>SP</t>
  </si>
  <si>
    <t>PS</t>
  </si>
  <si>
    <t>SH</t>
  </si>
  <si>
    <t>HS</t>
  </si>
  <si>
    <t>HM</t>
  </si>
  <si>
    <t>MH</t>
  </si>
  <si>
    <t>Prénom et Nom des participants</t>
  </si>
  <si>
    <t>Départ le :</t>
  </si>
  <si>
    <t>Délai :</t>
  </si>
  <si>
    <t>Distance théorique :</t>
  </si>
  <si>
    <t>Arrivée au plus tard le :</t>
  </si>
  <si>
    <t>Marge prévue :</t>
  </si>
  <si>
    <t>Distances</t>
  </si>
  <si>
    <t>Jour</t>
  </si>
  <si>
    <t>cumul</t>
  </si>
  <si>
    <t>part.</t>
  </si>
  <si>
    <t>Localité</t>
  </si>
  <si>
    <t>Arrêts</t>
  </si>
  <si>
    <r>
      <t>H</t>
    </r>
    <r>
      <rPr>
        <sz val="9"/>
        <rFont val="Arial"/>
        <family val="2"/>
      </rPr>
      <t xml:space="preserve">eures passage
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rrivée / </t>
    </r>
    <r>
      <rPr>
        <b/>
        <sz val="9"/>
        <rFont val="Arial"/>
        <family val="2"/>
      </rPr>
      <t>d</t>
    </r>
    <r>
      <rPr>
        <sz val="9"/>
        <rFont val="Arial"/>
        <family val="2"/>
      </rPr>
      <t>épart</t>
    </r>
  </si>
  <si>
    <r>
      <t>N°</t>
    </r>
    <r>
      <rPr>
        <sz val="10"/>
        <rFont val="Arial"/>
      </rPr>
      <t xml:space="preserve"> des routes</t>
    </r>
  </si>
  <si>
    <t>DC</t>
  </si>
  <si>
    <t>Copenhague</t>
  </si>
  <si>
    <t>CD</t>
  </si>
  <si>
    <t>ST</t>
  </si>
  <si>
    <t>Budapest</t>
  </si>
  <si>
    <t>MI</t>
  </si>
  <si>
    <t>Bari</t>
  </si>
  <si>
    <t>TS</t>
  </si>
  <si>
    <t>IM</t>
  </si>
  <si>
    <t>PM</t>
  </si>
  <si>
    <t>Malaga</t>
  </si>
  <si>
    <t>MP</t>
  </si>
  <si>
    <t>HL</t>
  </si>
  <si>
    <t>Lisbonne</t>
  </si>
  <si>
    <t>LH</t>
  </si>
  <si>
    <t>BI</t>
  </si>
  <si>
    <t>Inverness</t>
  </si>
  <si>
    <t>IB</t>
  </si>
  <si>
    <t>Distance prévue :</t>
  </si>
  <si>
    <r>
      <t xml:space="preserve">V
</t>
    </r>
    <r>
      <rPr>
        <b/>
        <sz val="7"/>
        <rFont val="Arial"/>
        <family val="2"/>
      </rPr>
      <t>km/h</t>
    </r>
  </si>
  <si>
    <t>L'itinéraire décrit ci-dessus est sous l'entière responsabilité du candidat diagonaliste qui devra
se conformer aux dispositions du code de la route et veiller particulièrement à ce que les routes empruntées soient accessibles aux cyclistes.                            Le Délégué Fédéral.</t>
  </si>
  <si>
    <r>
      <t>N° de téléphone portable</t>
    </r>
    <r>
      <rPr>
        <i/>
        <sz val="9"/>
        <rFont val="Arial"/>
        <family val="2"/>
      </rPr>
      <t>(facultatif) :</t>
    </r>
  </si>
  <si>
    <t>C</t>
  </si>
  <si>
    <t>P</t>
  </si>
  <si>
    <t>ERIC LE BERRIGAUD</t>
  </si>
  <si>
    <t>Commissariat Central  #</t>
  </si>
  <si>
    <t>Cap d'Ail</t>
  </si>
  <si>
    <t>Beaulieu-sur-Mer</t>
  </si>
  <si>
    <t>Cagnes-sur-Mer #</t>
  </si>
  <si>
    <t>Draguignan</t>
  </si>
  <si>
    <t>Sillans-la-Cascade</t>
  </si>
  <si>
    <t>Tavernes</t>
  </si>
  <si>
    <t>Varages</t>
  </si>
  <si>
    <t>Le Puy-Sainte-Réparade</t>
  </si>
  <si>
    <t>Pélissanne</t>
  </si>
  <si>
    <t>Saint-Martin-de-Crau</t>
  </si>
  <si>
    <t>Saint-Gilles</t>
  </si>
  <si>
    <t>Vauvert</t>
  </si>
  <si>
    <t>Lunel</t>
  </si>
  <si>
    <t>M 125 M 6098</t>
  </si>
  <si>
    <t>D 554</t>
  </si>
  <si>
    <t>D 17</t>
  </si>
  <si>
    <t>D 6572</t>
  </si>
  <si>
    <t>N 113 D 613</t>
  </si>
  <si>
    <t>Port de Nice</t>
  </si>
  <si>
    <t>Lavérune</t>
  </si>
  <si>
    <t>Montbazin</t>
  </si>
  <si>
    <t>Villeveyrac</t>
  </si>
  <si>
    <t>Montagnac</t>
  </si>
  <si>
    <t>Beziers</t>
  </si>
  <si>
    <t>Trèbes</t>
  </si>
  <si>
    <t>Belpech</t>
  </si>
  <si>
    <t>Mazères</t>
  </si>
  <si>
    <t>Capens</t>
  </si>
  <si>
    <t>Martres-Tolosane</t>
  </si>
  <si>
    <t>Tournay</t>
  </si>
  <si>
    <t>Peyrehorade</t>
  </si>
  <si>
    <t>Urrugne</t>
  </si>
  <si>
    <t xml:space="preserve">Hendaye Commissariat # </t>
  </si>
  <si>
    <t>D 5</t>
  </si>
  <si>
    <t>D 613 D 161E3</t>
  </si>
  <si>
    <t>D 612B D 11 D 5 D 11</t>
  </si>
  <si>
    <t>D 6113 N 113 CV</t>
  </si>
  <si>
    <t>CV D 14 D 927</t>
  </si>
  <si>
    <t>D 817</t>
  </si>
  <si>
    <t>D 810</t>
  </si>
  <si>
    <t>D 560 D 32 D 71</t>
  </si>
  <si>
    <t>D 561 D 3</t>
  </si>
  <si>
    <t>D 15 D 561B D 15</t>
  </si>
  <si>
    <t>D 453 CV</t>
  </si>
  <si>
    <t>D 5E3 D 185E1 CV Romains</t>
  </si>
  <si>
    <t>D 5 D 2</t>
  </si>
  <si>
    <t>D 102 D 502 D 11 CV</t>
  </si>
  <si>
    <t xml:space="preserve">D 817 D 939 CV                  </t>
  </si>
  <si>
    <t xml:space="preserve">M 6098 </t>
  </si>
  <si>
    <t>Biot</t>
  </si>
  <si>
    <t>D 504 103 404 6085 409</t>
  </si>
  <si>
    <t xml:space="preserve">M 6098 CV M 6007 (D + 0.8)      </t>
  </si>
  <si>
    <t xml:space="preserve">M 37 M 6098 </t>
  </si>
  <si>
    <t>Val de Tigniet</t>
  </si>
  <si>
    <t xml:space="preserve">D 557  </t>
  </si>
  <si>
    <t>D 562</t>
  </si>
  <si>
    <t>D 6007</t>
  </si>
  <si>
    <t xml:space="preserve">Flayosc </t>
  </si>
  <si>
    <t xml:space="preserve">Homps </t>
  </si>
  <si>
    <t>Vendargues</t>
  </si>
  <si>
    <t xml:space="preserve">D 613 CV  </t>
  </si>
  <si>
    <t xml:space="preserve">D 610  </t>
  </si>
  <si>
    <t xml:space="preserve">D 810                 </t>
  </si>
  <si>
    <t xml:space="preserve">D 817            </t>
  </si>
  <si>
    <t xml:space="preserve">D 27 D 12 D 622  </t>
  </si>
  <si>
    <t xml:space="preserve">D 10 </t>
  </si>
  <si>
    <t xml:space="preserve">Saverdun </t>
  </si>
  <si>
    <t>Lannemezan</t>
  </si>
  <si>
    <t>Pécharic-et-le-Py</t>
  </si>
  <si>
    <t>D 625 D 25</t>
  </si>
  <si>
    <t>Saint-Gaudens / Montréjeau</t>
  </si>
  <si>
    <t xml:space="preserve">Bayonne # </t>
  </si>
  <si>
    <t>Saint-Jean-de-Luz</t>
  </si>
  <si>
    <t>CV                          (D+ 0.8)</t>
  </si>
  <si>
    <t>S</t>
  </si>
  <si>
    <t xml:space="preserve">Mouans-Sartoux </t>
  </si>
  <si>
    <t xml:space="preserve">D 6185 D 2562 </t>
  </si>
  <si>
    <t>D 557  D 560</t>
  </si>
  <si>
    <t>Salernes  #</t>
  </si>
  <si>
    <t xml:space="preserve">D 560 CV              (D + 2.5)  </t>
  </si>
  <si>
    <t>Rians</t>
  </si>
  <si>
    <t xml:space="preserve">D 561 D 96 D 15     </t>
  </si>
  <si>
    <t>Salon-de-Provence #</t>
  </si>
  <si>
    <t>Arles</t>
  </si>
  <si>
    <t>Montpellier #</t>
  </si>
  <si>
    <t xml:space="preserve">CV D 572N      </t>
  </si>
  <si>
    <t xml:space="preserve">Pezenas </t>
  </si>
  <si>
    <t xml:space="preserve">D 913 N 9 CV      </t>
  </si>
  <si>
    <t xml:space="preserve">D 119 D 102       </t>
  </si>
  <si>
    <t>Montréal</t>
  </si>
  <si>
    <t>Carcassonne # Hôtel</t>
  </si>
  <si>
    <t xml:space="preserve">Carbonne  # </t>
  </si>
  <si>
    <t xml:space="preserve">D 817 </t>
  </si>
  <si>
    <t xml:space="preserve">Tarbes # </t>
  </si>
  <si>
    <t>CV  D 817</t>
  </si>
  <si>
    <t>Pau</t>
  </si>
  <si>
    <t xml:space="preserve">Orthez # </t>
  </si>
  <si>
    <t>D 810                      (D+ 0.3)</t>
  </si>
  <si>
    <t>D 33 D 23 D 261 D 52 CV</t>
  </si>
  <si>
    <t>N21 D935B D817 CV(D+2.0)</t>
  </si>
  <si>
    <t>D 113 N 1453          (D+ 0.9)</t>
  </si>
  <si>
    <t>D 5                         (D+ 1.2)</t>
  </si>
  <si>
    <t>D 119                     (D+ 2.0)</t>
  </si>
  <si>
    <t>D 10                        (D+ 1.0)</t>
  </si>
  <si>
    <t>D 817                      (D+ 2.3)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</si>
</sst>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d\ d"/>
    <numFmt numFmtId="165" formatCode="h&quot;h&quot;mm"/>
    <numFmt numFmtId="166" formatCode="&quot;Délai &quot;h&quot;h&quot;mm&quot; !&quot;"/>
    <numFmt numFmtId="167" formatCode="dddd\ d\ mmmm&quot;, &quot;h&quot;h&quot;mm"/>
    <numFmt numFmtId="168" formatCode="h&quot; heures et &quot;m&quot; minutes&quot;"/>
    <numFmt numFmtId="169" formatCode="d&quot; jours et &quot;h&quot; heures&quot;"/>
    <numFmt numFmtId="170" formatCode="General\ &quot;km&quot;"/>
  </numFmts>
  <fonts count="31" x14ac:knownFonts="1">
    <font>
      <sz val="10"/>
      <name val="Arial"/>
    </font>
    <font>
      <sz val="10"/>
      <name val="Arial"/>
    </font>
    <font>
      <sz val="8"/>
      <name val="Arial"/>
    </font>
    <font>
      <b/>
      <sz val="22"/>
      <name val="Comic Sans MS"/>
      <family val="4"/>
    </font>
    <font>
      <b/>
      <sz val="8"/>
      <color indexed="10"/>
      <name val="Tahoma"/>
      <family val="2"/>
    </font>
    <font>
      <b/>
      <sz val="8"/>
      <color indexed="81"/>
      <name val="Tahoma"/>
    </font>
    <font>
      <sz val="8"/>
      <color indexed="81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22"/>
      <name val="Arial"/>
      <family val="2"/>
    </font>
    <font>
      <b/>
      <sz val="10"/>
      <name val="Arial"/>
      <family val="2"/>
    </font>
    <font>
      <b/>
      <i/>
      <sz val="8"/>
      <color indexed="81"/>
      <name val="Tahoma"/>
      <family val="2"/>
    </font>
    <font>
      <u/>
      <sz val="8"/>
      <color indexed="81"/>
      <name val="Tahoma"/>
      <family val="2"/>
    </font>
    <font>
      <sz val="8"/>
      <color indexed="10"/>
      <name val="Tahoma"/>
      <family val="2"/>
    </font>
    <font>
      <sz val="10"/>
      <name val="Arial"/>
    </font>
    <font>
      <sz val="11"/>
      <name val="Arial"/>
      <family val="2"/>
    </font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8"/>
      <color indexed="10"/>
      <name val="Comic Sans MS"/>
      <family val="4"/>
    </font>
    <font>
      <b/>
      <sz val="8"/>
      <color indexed="17"/>
      <name val="Tahoma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1"/>
      <name val="Arial Black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2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left" vertical="center" indent="1"/>
    </xf>
    <xf numFmtId="0" fontId="14" fillId="2" borderId="2" xfId="0" applyFont="1" applyFill="1" applyBorder="1" applyAlignment="1">
      <alignment horizontal="left" vertical="center" indent="1"/>
    </xf>
    <xf numFmtId="0" fontId="14" fillId="2" borderId="3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/>
    </xf>
    <xf numFmtId="164" fontId="14" fillId="2" borderId="7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left" vertical="center" wrapText="1"/>
      <protection locked="0"/>
    </xf>
    <xf numFmtId="0" fontId="14" fillId="2" borderId="0" xfId="0" applyFont="1" applyFill="1" applyAlignment="1" applyProtection="1">
      <alignment horizontal="left" vertical="center" wrapText="1"/>
      <protection locked="0"/>
    </xf>
    <xf numFmtId="165" fontId="16" fillId="2" borderId="0" xfId="0" applyNumberFormat="1" applyFont="1" applyFill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 wrapText="1"/>
      <protection locked="0"/>
    </xf>
    <xf numFmtId="165" fontId="14" fillId="2" borderId="0" xfId="0" applyNumberFormat="1" applyFont="1" applyFill="1" applyAlignment="1">
      <alignment horizontal="center" vertical="center"/>
    </xf>
    <xf numFmtId="164" fontId="14" fillId="2" borderId="8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3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165" fontId="14" fillId="2" borderId="9" xfId="0" applyNumberFormat="1" applyFont="1" applyFill="1" applyBorder="1" applyAlignment="1">
      <alignment horizontal="center" vertical="center"/>
    </xf>
    <xf numFmtId="165" fontId="14" fillId="2" borderId="5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23" fillId="4" borderId="10" xfId="0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165" fontId="14" fillId="2" borderId="12" xfId="0" applyNumberFormat="1" applyFont="1" applyFill="1" applyBorder="1" applyAlignment="1">
      <alignment horizontal="center" vertical="center"/>
    </xf>
    <xf numFmtId="165" fontId="14" fillId="2" borderId="13" xfId="0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166" fontId="28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29" fillId="2" borderId="0" xfId="0" applyFont="1" applyFill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 applyProtection="1">
      <alignment vertical="center" wrapText="1"/>
      <protection locked="0"/>
    </xf>
    <xf numFmtId="0" fontId="30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165" fontId="2" fillId="2" borderId="0" xfId="0" applyNumberFormat="1" applyFont="1" applyFill="1" applyAlignment="1" applyProtection="1">
      <alignment horizontal="center" vertical="center" wrapText="1"/>
      <protection locked="0"/>
    </xf>
    <xf numFmtId="0" fontId="9" fillId="4" borderId="16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9" fillId="4" borderId="18" xfId="0" applyFont="1" applyFill="1" applyBorder="1" applyAlignment="1" applyProtection="1">
      <alignment horizontal="center" vertical="center"/>
      <protection locked="0"/>
    </xf>
    <xf numFmtId="167" fontId="17" fillId="4" borderId="19" xfId="0" applyNumberFormat="1" applyFont="1" applyFill="1" applyBorder="1" applyAlignment="1" applyProtection="1">
      <alignment horizontal="center" vertical="center"/>
      <protection locked="0"/>
    </xf>
    <xf numFmtId="167" fontId="17" fillId="4" borderId="17" xfId="0" applyNumberFormat="1" applyFont="1" applyFill="1" applyBorder="1" applyAlignment="1" applyProtection="1">
      <alignment horizontal="center" vertical="center"/>
      <protection locked="0"/>
    </xf>
    <xf numFmtId="167" fontId="17" fillId="4" borderId="18" xfId="0" applyNumberFormat="1" applyFont="1" applyFill="1" applyBorder="1" applyAlignment="1" applyProtection="1">
      <alignment horizontal="center" vertical="center"/>
      <protection locked="0"/>
    </xf>
    <xf numFmtId="0" fontId="10" fillId="4" borderId="20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25" fillId="5" borderId="16" xfId="0" applyFont="1" applyFill="1" applyBorder="1" applyAlignment="1">
      <alignment horizontal="left" vertical="center" indent="1"/>
    </xf>
    <xf numFmtId="0" fontId="25" fillId="5" borderId="21" xfId="0" applyFont="1" applyFill="1" applyBorder="1" applyAlignment="1">
      <alignment horizontal="left" vertical="center" indent="1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10" fillId="4" borderId="25" xfId="0" applyFont="1" applyFill="1" applyBorder="1" applyAlignment="1" applyProtection="1">
      <alignment horizontal="left" vertical="center" wrapText="1" indent="1"/>
      <protection locked="0"/>
    </xf>
    <xf numFmtId="0" fontId="10" fillId="4" borderId="26" xfId="0" applyFont="1" applyFill="1" applyBorder="1" applyAlignment="1" applyProtection="1">
      <alignment horizontal="left" vertical="center" wrapText="1" indent="1"/>
      <protection locked="0"/>
    </xf>
    <xf numFmtId="0" fontId="14" fillId="4" borderId="27" xfId="0" applyFont="1" applyFill="1" applyBorder="1" applyAlignment="1" applyProtection="1">
      <alignment horizontal="left" vertical="center" indent="1"/>
      <protection locked="0"/>
    </xf>
    <xf numFmtId="0" fontId="14" fillId="4" borderId="25" xfId="0" applyFont="1" applyFill="1" applyBorder="1" applyAlignment="1" applyProtection="1">
      <alignment horizontal="left" vertical="center" indent="1"/>
      <protection locked="0"/>
    </xf>
    <xf numFmtId="0" fontId="14" fillId="4" borderId="26" xfId="0" applyFont="1" applyFill="1" applyBorder="1" applyAlignment="1" applyProtection="1">
      <alignment horizontal="left" vertical="center" indent="1"/>
      <protection locked="0"/>
    </xf>
    <xf numFmtId="0" fontId="14" fillId="4" borderId="28" xfId="0" applyFont="1" applyFill="1" applyBorder="1" applyAlignment="1" applyProtection="1">
      <alignment horizontal="left" vertical="center" indent="1"/>
      <protection locked="0"/>
    </xf>
    <xf numFmtId="0" fontId="14" fillId="4" borderId="29" xfId="0" applyFont="1" applyFill="1" applyBorder="1" applyAlignment="1" applyProtection="1">
      <alignment horizontal="left" vertical="center" indent="1"/>
      <protection locked="0"/>
    </xf>
    <xf numFmtId="0" fontId="14" fillId="4" borderId="30" xfId="0" applyFont="1" applyFill="1" applyBorder="1" applyAlignment="1" applyProtection="1">
      <alignment horizontal="left" vertical="center" indent="1"/>
      <protection locked="0"/>
    </xf>
    <xf numFmtId="170" fontId="14" fillId="2" borderId="31" xfId="0" applyNumberFormat="1" applyFont="1" applyFill="1" applyBorder="1" applyAlignment="1">
      <alignment horizontal="center" vertical="center"/>
    </xf>
    <xf numFmtId="170" fontId="14" fillId="2" borderId="32" xfId="0" applyNumberFormat="1" applyFont="1" applyFill="1" applyBorder="1" applyAlignment="1">
      <alignment horizontal="center" vertical="center"/>
    </xf>
    <xf numFmtId="169" fontId="18" fillId="2" borderId="33" xfId="0" applyNumberFormat="1" applyFont="1" applyFill="1" applyBorder="1" applyAlignment="1">
      <alignment horizontal="center" vertical="center"/>
    </xf>
    <xf numFmtId="169" fontId="18" fillId="2" borderId="34" xfId="0" applyNumberFormat="1" applyFont="1" applyFill="1" applyBorder="1" applyAlignment="1">
      <alignment horizontal="center" vertical="center"/>
    </xf>
    <xf numFmtId="167" fontId="18" fillId="2" borderId="31" xfId="0" applyNumberFormat="1" applyFont="1" applyFill="1" applyBorder="1" applyAlignment="1">
      <alignment horizontal="center" vertical="center"/>
    </xf>
    <xf numFmtId="167" fontId="18" fillId="2" borderId="32" xfId="0" applyNumberFormat="1" applyFont="1" applyFill="1" applyBorder="1" applyAlignment="1">
      <alignment horizontal="center" vertical="center"/>
    </xf>
    <xf numFmtId="168" fontId="18" fillId="2" borderId="31" xfId="0" applyNumberFormat="1" applyFont="1" applyFill="1" applyBorder="1" applyAlignment="1">
      <alignment horizontal="center" vertical="center"/>
    </xf>
    <xf numFmtId="168" fontId="18" fillId="2" borderId="32" xfId="0" applyNumberFormat="1" applyFont="1" applyFill="1" applyBorder="1" applyAlignment="1">
      <alignment horizontal="center" vertical="center"/>
    </xf>
    <xf numFmtId="170" fontId="14" fillId="2" borderId="35" xfId="0" applyNumberFormat="1" applyFont="1" applyFill="1" applyBorder="1" applyAlignment="1">
      <alignment horizontal="center" vertical="center"/>
    </xf>
    <xf numFmtId="170" fontId="14" fillId="2" borderId="36" xfId="0" applyNumberFormat="1" applyFont="1" applyFill="1" applyBorder="1" applyAlignment="1">
      <alignment horizontal="center" vertical="center"/>
    </xf>
    <xf numFmtId="21" fontId="24" fillId="3" borderId="0" xfId="0" applyNumberFormat="1" applyFont="1" applyFill="1" applyAlignment="1">
      <alignment horizontal="left" vertical="center" wrapText="1" indent="1"/>
    </xf>
    <xf numFmtId="0" fontId="17" fillId="3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strike val="0"/>
        <condense val="0"/>
        <extend val="0"/>
      </font>
      <fill>
        <patternFill patternType="solid">
          <bgColor indexed="9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>
          <bgColor indexed="43"/>
        </patternFill>
      </fill>
    </dxf>
    <dxf>
      <font>
        <b/>
        <i val="0"/>
        <strike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 patternType="solid">
          <bgColor indexed="9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 patternType="solid">
          <bgColor indexed="9"/>
        </patternFill>
      </fill>
      <border>
        <left/>
        <right/>
        <top/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/>
        <right/>
        <top/>
      </border>
    </dxf>
    <dxf>
      <font>
        <b/>
        <i val="0"/>
        <strike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9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W109"/>
  <sheetViews>
    <sheetView showGridLines="0" tabSelected="1" topLeftCell="A59" zoomScale="150" zoomScaleNormal="175" zoomScalePageLayoutView="175" workbookViewId="0">
      <selection activeCell="F61" sqref="F61"/>
    </sheetView>
  </sheetViews>
  <sheetFormatPr baseColWidth="10" defaultColWidth="10.85546875" defaultRowHeight="12.75" x14ac:dyDescent="0.2"/>
  <cols>
    <col min="1" max="1" width="7.7109375" style="7" customWidth="1"/>
    <col min="2" max="2" width="5.140625" style="7" customWidth="1"/>
    <col min="3" max="3" width="4.28515625" style="7" customWidth="1"/>
    <col min="4" max="4" width="2.42578125" style="7" customWidth="1"/>
    <col min="5" max="5" width="28.28515625" style="7" customWidth="1"/>
    <col min="6" max="6" width="25.42578125" style="7" customWidth="1"/>
    <col min="7" max="7" width="5.42578125" style="7" customWidth="1"/>
    <col min="8" max="8" width="4.7109375" style="7" customWidth="1"/>
    <col min="9" max="10" width="7.28515625" style="7" customWidth="1"/>
    <col min="11" max="11" width="4.7109375" style="7" customWidth="1"/>
    <col min="12" max="12" width="2" style="7" customWidth="1"/>
    <col min="13" max="13" width="4.28515625" style="7" customWidth="1"/>
    <col min="14" max="16" width="5.42578125" style="7" customWidth="1"/>
    <col min="17" max="17" width="29.85546875" style="7" customWidth="1"/>
    <col min="18" max="18" width="2.85546875" style="7" customWidth="1"/>
    <col min="19" max="20" width="10.28515625" style="7" customWidth="1"/>
    <col min="21" max="21" width="8.42578125" style="7" customWidth="1"/>
    <col min="22" max="22" width="4.85546875" style="7" customWidth="1"/>
    <col min="23" max="16384" width="10.85546875" style="7"/>
  </cols>
  <sheetData>
    <row r="1" spans="1:23" ht="26.1" customHeight="1" thickTop="1" thickBot="1" x14ac:dyDescent="0.25">
      <c r="A1" s="1" t="str">
        <f xml:space="preserve"> IF(délai&gt;5,"EURODIAGONALES","DIAGONALES de FRANCE")</f>
        <v>DIAGONALES de FRANCE</v>
      </c>
      <c r="G1" s="28" t="s">
        <v>23</v>
      </c>
      <c r="H1" s="53"/>
      <c r="I1" s="54"/>
      <c r="J1" s="55"/>
    </row>
    <row r="2" spans="1:23" ht="14.25" customHeight="1" thickTop="1" thickBot="1" x14ac:dyDescent="0.25"/>
    <row r="3" spans="1:23" ht="24.75" customHeight="1" thickTop="1" thickBot="1" x14ac:dyDescent="0.25">
      <c r="E3" s="67" t="str">
        <f xml:space="preserve"> ville_départ &amp; "  →  "  &amp; ville_arrivée</f>
        <v>Menton  →  Hendaye</v>
      </c>
      <c r="F3" s="68"/>
      <c r="G3" s="69"/>
      <c r="H3" s="31"/>
      <c r="I3" s="31"/>
      <c r="J3" s="32"/>
    </row>
    <row r="4" spans="1:23" ht="14.25" customHeight="1" thickTop="1" thickBot="1" x14ac:dyDescent="0.25"/>
    <row r="5" spans="1:23" ht="15" customHeight="1" thickTop="1" thickBot="1" x14ac:dyDescent="0.25">
      <c r="A5" s="64" t="s">
        <v>24</v>
      </c>
      <c r="B5" s="65"/>
      <c r="C5" s="65"/>
      <c r="D5" s="65"/>
      <c r="E5" s="66"/>
      <c r="F5" s="2" t="s">
        <v>25</v>
      </c>
      <c r="G5" s="56">
        <v>44705.583333333336</v>
      </c>
      <c r="H5" s="57"/>
      <c r="I5" s="57"/>
      <c r="J5" s="58"/>
    </row>
    <row r="6" spans="1:23" ht="15" customHeight="1" thickTop="1" thickBot="1" x14ac:dyDescent="0.25">
      <c r="A6" s="70" t="s">
        <v>62</v>
      </c>
      <c r="B6" s="71"/>
      <c r="C6" s="71"/>
      <c r="D6" s="71"/>
      <c r="E6" s="72"/>
      <c r="F6" s="62" t="s">
        <v>59</v>
      </c>
      <c r="G6" s="63"/>
      <c r="H6" s="59"/>
      <c r="I6" s="60"/>
      <c r="J6" s="61"/>
    </row>
    <row r="7" spans="1:23" ht="15" customHeight="1" thickTop="1" x14ac:dyDescent="0.2">
      <c r="A7" s="73"/>
      <c r="B7" s="74"/>
      <c r="C7" s="74"/>
      <c r="D7" s="74"/>
      <c r="E7" s="72"/>
      <c r="F7" s="3" t="s">
        <v>26</v>
      </c>
      <c r="G7" s="80">
        <f xml:space="preserve"> VLOOKUP(initiales,diago,4,FALSE)</f>
        <v>3.25</v>
      </c>
      <c r="H7" s="80"/>
      <c r="I7" s="80"/>
      <c r="J7" s="81"/>
    </row>
    <row r="8" spans="1:23" ht="15" customHeight="1" x14ac:dyDescent="0.2">
      <c r="A8" s="73"/>
      <c r="B8" s="74"/>
      <c r="C8" s="74"/>
      <c r="D8" s="74"/>
      <c r="E8" s="72"/>
      <c r="F8" s="4" t="s">
        <v>28</v>
      </c>
      <c r="G8" s="82">
        <f xml:space="preserve"> heure_départ + délai</f>
        <v>44708.833333333336</v>
      </c>
      <c r="H8" s="82"/>
      <c r="I8" s="82"/>
      <c r="J8" s="83"/>
    </row>
    <row r="9" spans="1:23" ht="15" customHeight="1" x14ac:dyDescent="0.2">
      <c r="A9" s="73"/>
      <c r="B9" s="74"/>
      <c r="C9" s="74"/>
      <c r="D9" s="74"/>
      <c r="E9" s="72"/>
      <c r="F9" s="4" t="s">
        <v>29</v>
      </c>
      <c r="G9" s="84">
        <f xml:space="preserve"> heure_limite - Heure_arrivée</f>
        <v>0.20833333329210291</v>
      </c>
      <c r="H9" s="84"/>
      <c r="I9" s="84"/>
      <c r="J9" s="85"/>
    </row>
    <row r="10" spans="1:23" ht="15" customHeight="1" x14ac:dyDescent="0.2">
      <c r="A10" s="73"/>
      <c r="B10" s="74"/>
      <c r="C10" s="74"/>
      <c r="D10" s="74"/>
      <c r="E10" s="72"/>
      <c r="F10" s="4" t="s">
        <v>27</v>
      </c>
      <c r="G10" s="78">
        <f xml:space="preserve"> VLOOKUP(initiales,diago,5,FALSE)</f>
        <v>940</v>
      </c>
      <c r="H10" s="78"/>
      <c r="I10" s="78"/>
      <c r="J10" s="79"/>
    </row>
    <row r="11" spans="1:23" ht="15" customHeight="1" thickBot="1" x14ac:dyDescent="0.25">
      <c r="A11" s="75"/>
      <c r="B11" s="76"/>
      <c r="C11" s="76"/>
      <c r="D11" s="76"/>
      <c r="E11" s="77"/>
      <c r="F11" s="5" t="s">
        <v>56</v>
      </c>
      <c r="G11" s="86">
        <f xml:space="preserve"> SUM(km_départ:km_arrivée)</f>
        <v>932</v>
      </c>
      <c r="H11" s="86"/>
      <c r="I11" s="86"/>
      <c r="J11" s="87"/>
    </row>
    <row r="12" spans="1:23" ht="15" customHeight="1" thickTop="1" x14ac:dyDescent="0.2"/>
    <row r="13" spans="1:23" ht="12" customHeight="1" x14ac:dyDescent="0.2">
      <c r="A13" s="101" t="s">
        <v>31</v>
      </c>
      <c r="B13" s="93" t="s">
        <v>30</v>
      </c>
      <c r="C13" s="94"/>
      <c r="D13" s="44" t="s">
        <v>60</v>
      </c>
      <c r="E13" s="99" t="s">
        <v>34</v>
      </c>
      <c r="F13" s="99" t="s">
        <v>37</v>
      </c>
      <c r="G13" s="97" t="s">
        <v>35</v>
      </c>
      <c r="H13" s="95" t="s">
        <v>57</v>
      </c>
      <c r="I13" s="89" t="s">
        <v>36</v>
      </c>
      <c r="J13" s="90"/>
    </row>
    <row r="14" spans="1:23" ht="12" customHeight="1" x14ac:dyDescent="0.2">
      <c r="A14" s="102"/>
      <c r="B14" s="23" t="s">
        <v>32</v>
      </c>
      <c r="C14" s="23" t="s">
        <v>33</v>
      </c>
      <c r="D14" s="45" t="s">
        <v>61</v>
      </c>
      <c r="E14" s="96"/>
      <c r="F14" s="100"/>
      <c r="G14" s="98"/>
      <c r="H14" s="96"/>
      <c r="I14" s="91"/>
      <c r="J14" s="92"/>
    </row>
    <row r="15" spans="1:23" ht="14.25" customHeight="1" x14ac:dyDescent="0.2">
      <c r="A15" s="10">
        <f xml:space="preserve"> heure_départ</f>
        <v>44705.583333333336</v>
      </c>
      <c r="B15" s="8">
        <v>0</v>
      </c>
      <c r="C15" s="30"/>
      <c r="D15" s="30"/>
      <c r="E15" s="36" t="str">
        <f xml:space="preserve"> VLOOKUP(initiales,diago,2,FALSE)</f>
        <v>Menton</v>
      </c>
      <c r="F15" s="49" t="s">
        <v>63</v>
      </c>
      <c r="G15" s="9"/>
      <c r="H15" s="9"/>
      <c r="I15" s="26">
        <f xml:space="preserve"> heure_départ</f>
        <v>44705.583333333336</v>
      </c>
      <c r="J15" s="33"/>
      <c r="L15" s="6">
        <v>1</v>
      </c>
      <c r="Q15" s="29"/>
      <c r="R15" s="39" t="s">
        <v>0</v>
      </c>
      <c r="S15" s="39" t="s">
        <v>1</v>
      </c>
      <c r="T15" s="39" t="s">
        <v>2</v>
      </c>
      <c r="U15" s="40">
        <v>3.6666666666666665</v>
      </c>
      <c r="V15" s="41">
        <v>1050</v>
      </c>
      <c r="W15" s="42"/>
    </row>
    <row r="16" spans="1:23" ht="14.25" customHeight="1" x14ac:dyDescent="0.2">
      <c r="A16" s="11" t="str">
        <f>IF(DAY($P16)&lt;&gt;DAY(heure_départ),$P16,"")</f>
        <v/>
      </c>
      <c r="B16" s="12">
        <f t="shared" ref="B16:B47" si="0">IF($C16="","",$M16)</f>
        <v>3</v>
      </c>
      <c r="C16" s="13">
        <v>3</v>
      </c>
      <c r="D16" s="46"/>
      <c r="E16" s="14" t="s">
        <v>5</v>
      </c>
      <c r="F16" s="51" t="s">
        <v>120</v>
      </c>
      <c r="G16" s="16"/>
      <c r="H16" s="17">
        <v>24</v>
      </c>
      <c r="I16" s="18">
        <f t="shared" ref="I16:I47" si="1">IF($C16="","",$N16)</f>
        <v>44705.588541666672</v>
      </c>
      <c r="J16" s="34" t="str">
        <f t="shared" ref="J16:J47" si="2">IF($G16=0,"",$O16)</f>
        <v/>
      </c>
      <c r="K16" s="6">
        <f>IF($H16="",1,$H16)</f>
        <v>24</v>
      </c>
      <c r="L16" s="6"/>
      <c r="M16" s="6">
        <f>$C16</f>
        <v>3</v>
      </c>
      <c r="N16" s="27">
        <f>heure_départ+$C16/$K16/24</f>
        <v>44705.588541666672</v>
      </c>
      <c r="O16" s="27">
        <f t="shared" ref="O16:O47" si="3">$N16+$G16</f>
        <v>44705.588541666672</v>
      </c>
      <c r="P16" s="29">
        <f>IF($C16="",heure_départ,$N16)</f>
        <v>44705.588541666672</v>
      </c>
      <c r="Q16" s="29"/>
      <c r="R16" s="39" t="s">
        <v>3</v>
      </c>
      <c r="S16" s="39" t="s">
        <v>2</v>
      </c>
      <c r="T16" s="39" t="s">
        <v>1</v>
      </c>
      <c r="U16" s="40">
        <v>3.6666666666666665</v>
      </c>
      <c r="V16" s="41">
        <v>1050</v>
      </c>
      <c r="W16" s="42"/>
    </row>
    <row r="17" spans="1:23" ht="14.25" customHeight="1" x14ac:dyDescent="0.2">
      <c r="A17" s="11" t="str">
        <f t="shared" ref="A17:A24" si="4">IF(DAY($P17)&lt;&gt;DAY($P16),$P17,"")</f>
        <v/>
      </c>
      <c r="B17" s="12">
        <f t="shared" si="0"/>
        <v>15</v>
      </c>
      <c r="C17" s="13">
        <v>12</v>
      </c>
      <c r="D17" s="46"/>
      <c r="E17" s="14" t="s">
        <v>64</v>
      </c>
      <c r="F17" s="51" t="s">
        <v>116</v>
      </c>
      <c r="G17" s="16"/>
      <c r="H17" s="17">
        <v>24</v>
      </c>
      <c r="I17" s="18">
        <f t="shared" si="1"/>
        <v>44705.609375000007</v>
      </c>
      <c r="J17" s="34" t="str">
        <f t="shared" si="2"/>
        <v/>
      </c>
      <c r="K17" s="6">
        <f t="shared" ref="K17:K48" si="5">IF($H17="",$K16,$H17)</f>
        <v>24</v>
      </c>
      <c r="L17" s="6">
        <v>1</v>
      </c>
      <c r="M17" s="6">
        <f t="shared" ref="M17:M48" si="6">IF($G16&gt;0.125,$C17,$C17+$M16)</f>
        <v>15</v>
      </c>
      <c r="N17" s="27">
        <f t="shared" ref="N17:N48" si="7">$O16+$C17/$K17/24</f>
        <v>44705.609375000007</v>
      </c>
      <c r="O17" s="27">
        <f t="shared" si="3"/>
        <v>44705.609375000007</v>
      </c>
      <c r="P17" s="29">
        <f t="shared" ref="P17:P47" si="8">IF($C17="",$P16,$N17)</f>
        <v>44705.609375000007</v>
      </c>
      <c r="Q17" s="29"/>
      <c r="R17" s="39" t="s">
        <v>4</v>
      </c>
      <c r="S17" s="39" t="s">
        <v>1</v>
      </c>
      <c r="T17" s="39" t="s">
        <v>5</v>
      </c>
      <c r="U17" s="40">
        <v>4.833333333333333</v>
      </c>
      <c r="V17" s="41">
        <v>1400</v>
      </c>
      <c r="W17" s="43"/>
    </row>
    <row r="18" spans="1:23" ht="14.25" customHeight="1" x14ac:dyDescent="0.2">
      <c r="A18" s="11" t="str">
        <f t="shared" si="4"/>
        <v/>
      </c>
      <c r="B18" s="12">
        <f t="shared" si="0"/>
        <v>24</v>
      </c>
      <c r="C18" s="13">
        <v>9</v>
      </c>
      <c r="D18" s="50"/>
      <c r="E18" s="14" t="s">
        <v>65</v>
      </c>
      <c r="F18" s="15" t="s">
        <v>77</v>
      </c>
      <c r="G18" s="16"/>
      <c r="H18" s="17">
        <v>24</v>
      </c>
      <c r="I18" s="18">
        <f t="shared" si="1"/>
        <v>44705.625000000007</v>
      </c>
      <c r="J18" s="34" t="str">
        <f>IF($G18=0,"",$O18)</f>
        <v/>
      </c>
      <c r="K18" s="6">
        <f t="shared" si="5"/>
        <v>24</v>
      </c>
      <c r="L18" s="6"/>
      <c r="M18" s="6">
        <f t="shared" si="6"/>
        <v>24</v>
      </c>
      <c r="N18" s="27">
        <f t="shared" si="7"/>
        <v>44705.625000000007</v>
      </c>
      <c r="O18" s="27">
        <f>$N18+$G18</f>
        <v>44705.625000000007</v>
      </c>
      <c r="P18" s="29">
        <f t="shared" si="8"/>
        <v>44705.625000000007</v>
      </c>
      <c r="Q18" s="29"/>
      <c r="R18" s="39" t="s">
        <v>6</v>
      </c>
      <c r="S18" s="39" t="s">
        <v>5</v>
      </c>
      <c r="T18" s="39" t="s">
        <v>1</v>
      </c>
      <c r="U18" s="40">
        <v>4.833333333333333</v>
      </c>
      <c r="V18" s="41">
        <v>1400</v>
      </c>
      <c r="W18" s="42"/>
    </row>
    <row r="19" spans="1:23" ht="14.25" customHeight="1" x14ac:dyDescent="0.2">
      <c r="A19" s="11" t="str">
        <f t="shared" si="4"/>
        <v/>
      </c>
      <c r="B19" s="12">
        <f t="shared" si="0"/>
        <v>33</v>
      </c>
      <c r="C19" s="13">
        <v>9</v>
      </c>
      <c r="D19" s="46"/>
      <c r="E19" s="14" t="s">
        <v>82</v>
      </c>
      <c r="F19" s="51" t="s">
        <v>112</v>
      </c>
      <c r="G19" s="16"/>
      <c r="H19" s="17">
        <v>24</v>
      </c>
      <c r="I19" s="18">
        <f t="shared" si="1"/>
        <v>44705.640625000007</v>
      </c>
      <c r="J19" s="34" t="str">
        <f t="shared" si="2"/>
        <v/>
      </c>
      <c r="K19" s="6">
        <f t="shared" si="5"/>
        <v>24</v>
      </c>
      <c r="L19" s="6">
        <v>1</v>
      </c>
      <c r="M19" s="6">
        <f>IF($G18&gt;0.125,$C19,$C19+$M18)</f>
        <v>33</v>
      </c>
      <c r="N19" s="27">
        <f t="shared" si="7"/>
        <v>44705.640625000007</v>
      </c>
      <c r="O19" s="27">
        <f t="shared" si="3"/>
        <v>44705.640625000007</v>
      </c>
      <c r="P19" s="29">
        <f t="shared" si="8"/>
        <v>44705.640625000007</v>
      </c>
      <c r="Q19" s="29"/>
      <c r="R19" s="39" t="s">
        <v>7</v>
      </c>
      <c r="S19" s="39" t="s">
        <v>1</v>
      </c>
      <c r="T19" s="39" t="s">
        <v>8</v>
      </c>
      <c r="U19" s="40">
        <v>3.7083333333333335</v>
      </c>
      <c r="V19" s="41">
        <v>1060</v>
      </c>
      <c r="W19" s="42"/>
    </row>
    <row r="20" spans="1:23" ht="14.25" customHeight="1" x14ac:dyDescent="0.2">
      <c r="A20" s="11" t="str">
        <f t="shared" si="4"/>
        <v/>
      </c>
      <c r="B20" s="12">
        <f t="shared" si="0"/>
        <v>45</v>
      </c>
      <c r="C20" s="13">
        <v>12</v>
      </c>
      <c r="D20" s="48" t="s">
        <v>138</v>
      </c>
      <c r="E20" s="49" t="s">
        <v>66</v>
      </c>
      <c r="F20" s="51" t="s">
        <v>115</v>
      </c>
      <c r="G20" s="16">
        <v>1.3888888888888889E-3</v>
      </c>
      <c r="H20" s="17">
        <v>24</v>
      </c>
      <c r="I20" s="18">
        <f t="shared" si="1"/>
        <v>44705.661458333343</v>
      </c>
      <c r="J20" s="34">
        <f>IF($G20=0,"",$O20)</f>
        <v>44705.662847222229</v>
      </c>
      <c r="K20" s="6">
        <f t="shared" si="5"/>
        <v>24</v>
      </c>
      <c r="L20" s="6"/>
      <c r="M20" s="6">
        <f t="shared" si="6"/>
        <v>45</v>
      </c>
      <c r="N20" s="27">
        <f t="shared" si="7"/>
        <v>44705.661458333343</v>
      </c>
      <c r="O20" s="27">
        <f>$N20+$G20</f>
        <v>44705.662847222229</v>
      </c>
      <c r="P20" s="29">
        <f t="shared" si="8"/>
        <v>44705.661458333343</v>
      </c>
      <c r="Q20" s="29"/>
      <c r="R20" s="39" t="s">
        <v>9</v>
      </c>
      <c r="S20" s="39" t="s">
        <v>8</v>
      </c>
      <c r="T20" s="39" t="s">
        <v>1</v>
      </c>
      <c r="U20" s="40">
        <v>3.7083333333333335</v>
      </c>
      <c r="V20" s="41">
        <v>1060</v>
      </c>
      <c r="W20" s="42"/>
    </row>
    <row r="21" spans="1:23" ht="14.25" customHeight="1" x14ac:dyDescent="0.2">
      <c r="A21" s="11" t="str">
        <f t="shared" si="4"/>
        <v/>
      </c>
      <c r="B21" s="12">
        <f t="shared" si="0"/>
        <v>53</v>
      </c>
      <c r="C21" s="13">
        <v>8</v>
      </c>
      <c r="D21" s="48"/>
      <c r="E21" s="14" t="s">
        <v>113</v>
      </c>
      <c r="F21" s="51" t="s">
        <v>114</v>
      </c>
      <c r="G21" s="16"/>
      <c r="H21" s="17">
        <v>24</v>
      </c>
      <c r="I21" s="18">
        <f t="shared" si="1"/>
        <v>44705.67673611112</v>
      </c>
      <c r="J21" s="34" t="str">
        <f>IF($G21=0,"",$O21)</f>
        <v/>
      </c>
      <c r="K21" s="6">
        <f t="shared" si="5"/>
        <v>24</v>
      </c>
      <c r="L21" s="6">
        <v>1</v>
      </c>
      <c r="M21" s="6">
        <f>IF($G20&gt;0.125,$C21,$C21+$M20)</f>
        <v>53</v>
      </c>
      <c r="N21" s="27">
        <f t="shared" si="7"/>
        <v>44705.67673611112</v>
      </c>
      <c r="O21" s="27">
        <f>$N21+$G21</f>
        <v>44705.67673611112</v>
      </c>
      <c r="P21" s="29">
        <f t="shared" si="8"/>
        <v>44705.67673611112</v>
      </c>
      <c r="Q21" s="29"/>
      <c r="R21" s="39" t="s">
        <v>10</v>
      </c>
      <c r="S21" s="39" t="s">
        <v>11</v>
      </c>
      <c r="T21" s="39" t="s">
        <v>5</v>
      </c>
      <c r="U21" s="40">
        <v>4.166666666666667</v>
      </c>
      <c r="V21" s="41">
        <v>1190</v>
      </c>
      <c r="W21" s="42"/>
    </row>
    <row r="22" spans="1:23" ht="14.25" customHeight="1" x14ac:dyDescent="0.2">
      <c r="A22" s="11" t="str">
        <f t="shared" si="4"/>
        <v/>
      </c>
      <c r="B22" s="12">
        <f t="shared" si="0"/>
        <v>65</v>
      </c>
      <c r="C22" s="13">
        <v>12</v>
      </c>
      <c r="D22" s="46"/>
      <c r="E22" s="14" t="s">
        <v>139</v>
      </c>
      <c r="F22" s="51" t="s">
        <v>140</v>
      </c>
      <c r="G22" s="16"/>
      <c r="H22" s="17">
        <v>24</v>
      </c>
      <c r="I22" s="18">
        <f t="shared" si="1"/>
        <v>44705.697569444455</v>
      </c>
      <c r="J22" s="34" t="str">
        <f t="shared" si="2"/>
        <v/>
      </c>
      <c r="K22" s="6">
        <f t="shared" si="5"/>
        <v>24</v>
      </c>
      <c r="L22" s="6"/>
      <c r="M22" s="6">
        <f>IF($G21&gt;0.125,$C22,$C22+$M21)</f>
        <v>65</v>
      </c>
      <c r="N22" s="27">
        <f t="shared" si="7"/>
        <v>44705.697569444455</v>
      </c>
      <c r="O22" s="27">
        <f t="shared" si="3"/>
        <v>44705.697569444455</v>
      </c>
      <c r="P22" s="29">
        <f t="shared" si="8"/>
        <v>44705.697569444455</v>
      </c>
      <c r="Q22" s="29"/>
      <c r="R22" s="39" t="s">
        <v>12</v>
      </c>
      <c r="S22" s="39" t="s">
        <v>5</v>
      </c>
      <c r="T22" s="39" t="s">
        <v>11</v>
      </c>
      <c r="U22" s="40">
        <v>4.166666666666667</v>
      </c>
      <c r="V22" s="41">
        <v>1190</v>
      </c>
      <c r="W22" s="42"/>
    </row>
    <row r="23" spans="1:23" ht="14.25" customHeight="1" x14ac:dyDescent="0.2">
      <c r="A23" s="11" t="str">
        <f t="shared" si="4"/>
        <v/>
      </c>
      <c r="B23" s="12">
        <f t="shared" si="0"/>
        <v>79</v>
      </c>
      <c r="C23" s="13">
        <v>14</v>
      </c>
      <c r="D23" s="46"/>
      <c r="E23" s="14" t="s">
        <v>117</v>
      </c>
      <c r="F23" s="51" t="s">
        <v>119</v>
      </c>
      <c r="G23" s="16"/>
      <c r="H23" s="17">
        <v>24</v>
      </c>
      <c r="I23" s="18">
        <f t="shared" si="1"/>
        <v>44705.72187500001</v>
      </c>
      <c r="J23" s="34" t="str">
        <f>IF($G23=0,"",$O23)</f>
        <v/>
      </c>
      <c r="K23" s="6">
        <f t="shared" si="5"/>
        <v>24</v>
      </c>
      <c r="L23" s="6">
        <v>1</v>
      </c>
      <c r="M23" s="6">
        <f t="shared" si="6"/>
        <v>79</v>
      </c>
      <c r="N23" s="27">
        <f t="shared" si="7"/>
        <v>44705.72187500001</v>
      </c>
      <c r="O23" s="27">
        <f>$N23+$G23</f>
        <v>44705.72187500001</v>
      </c>
      <c r="P23" s="29">
        <f t="shared" si="8"/>
        <v>44705.72187500001</v>
      </c>
      <c r="Q23" s="29"/>
      <c r="R23" s="39" t="s">
        <v>13</v>
      </c>
      <c r="S23" s="39" t="s">
        <v>11</v>
      </c>
      <c r="T23" s="39" t="s">
        <v>8</v>
      </c>
      <c r="U23" s="40">
        <v>4.166666666666667</v>
      </c>
      <c r="V23" s="41">
        <v>1190</v>
      </c>
      <c r="W23" s="42"/>
    </row>
    <row r="24" spans="1:23" ht="14.25" customHeight="1" x14ac:dyDescent="0.2">
      <c r="A24" s="11" t="str">
        <f t="shared" si="4"/>
        <v/>
      </c>
      <c r="B24" s="12">
        <f t="shared" si="0"/>
        <v>125</v>
      </c>
      <c r="C24" s="13">
        <v>46</v>
      </c>
      <c r="D24" s="46"/>
      <c r="E24" s="14" t="s">
        <v>67</v>
      </c>
      <c r="F24" s="51" t="s">
        <v>118</v>
      </c>
      <c r="G24" s="16"/>
      <c r="H24" s="17">
        <v>24</v>
      </c>
      <c r="I24" s="18">
        <f t="shared" si="1"/>
        <v>44705.80173611112</v>
      </c>
      <c r="J24" s="34" t="str">
        <f>IF($G24=0,"",$O24)</f>
        <v/>
      </c>
      <c r="K24" s="6">
        <f t="shared" si="5"/>
        <v>24</v>
      </c>
      <c r="L24" s="6"/>
      <c r="M24" s="6">
        <f>IF($G23&gt;0.125,$C24,$C24+$M23)</f>
        <v>125</v>
      </c>
      <c r="N24" s="27">
        <f t="shared" si="7"/>
        <v>44705.80173611112</v>
      </c>
      <c r="O24" s="27">
        <f>$N24+$G24</f>
        <v>44705.80173611112</v>
      </c>
      <c r="P24" s="29">
        <f t="shared" si="8"/>
        <v>44705.80173611112</v>
      </c>
      <c r="Q24" s="29"/>
      <c r="R24" s="39" t="s">
        <v>14</v>
      </c>
      <c r="S24" s="39" t="s">
        <v>8</v>
      </c>
      <c r="T24" s="39" t="s">
        <v>11</v>
      </c>
      <c r="U24" s="40">
        <v>4.166666666666667</v>
      </c>
      <c r="V24" s="41">
        <v>1190</v>
      </c>
      <c r="W24" s="42"/>
    </row>
    <row r="25" spans="1:23" ht="14.25" customHeight="1" x14ac:dyDescent="0.2">
      <c r="A25" s="11" t="str">
        <f t="shared" ref="A25:A88" si="9">IF(DAY($P25)&lt;&gt;DAY($P24),$P25,"")</f>
        <v/>
      </c>
      <c r="B25" s="12">
        <f t="shared" si="0"/>
        <v>131</v>
      </c>
      <c r="C25" s="13">
        <v>6</v>
      </c>
      <c r="D25" s="46"/>
      <c r="E25" s="14" t="s">
        <v>121</v>
      </c>
      <c r="F25" s="51" t="s">
        <v>141</v>
      </c>
      <c r="G25" s="16"/>
      <c r="H25" s="17">
        <v>24</v>
      </c>
      <c r="I25" s="18">
        <f t="shared" si="1"/>
        <v>44705.812152777784</v>
      </c>
      <c r="J25" s="34" t="str">
        <f t="shared" si="2"/>
        <v/>
      </c>
      <c r="K25" s="6">
        <f t="shared" si="5"/>
        <v>24</v>
      </c>
      <c r="L25" s="6">
        <v>1</v>
      </c>
      <c r="M25" s="6">
        <f>IF($G24&gt;0.125,$C25,$C25+$M24)</f>
        <v>131</v>
      </c>
      <c r="N25" s="27">
        <f t="shared" si="7"/>
        <v>44705.812152777784</v>
      </c>
      <c r="O25" s="27">
        <f t="shared" si="3"/>
        <v>44705.812152777784</v>
      </c>
      <c r="P25" s="29">
        <f t="shared" si="8"/>
        <v>44705.812152777784</v>
      </c>
      <c r="Q25" s="29"/>
      <c r="R25" s="39" t="s">
        <v>15</v>
      </c>
      <c r="S25" s="39" t="s">
        <v>11</v>
      </c>
      <c r="T25" s="39" t="s">
        <v>16</v>
      </c>
      <c r="U25" s="40">
        <v>3.6666666666666665</v>
      </c>
      <c r="V25" s="41">
        <v>1050</v>
      </c>
      <c r="W25" s="42"/>
    </row>
    <row r="26" spans="1:23" ht="14.25" customHeight="1" x14ac:dyDescent="0.2">
      <c r="A26" s="11" t="str">
        <f t="shared" si="9"/>
        <v/>
      </c>
      <c r="B26" s="12">
        <f t="shared" si="0"/>
        <v>148</v>
      </c>
      <c r="C26" s="13">
        <v>17</v>
      </c>
      <c r="D26" s="46" t="s">
        <v>61</v>
      </c>
      <c r="E26" s="49" t="s">
        <v>142</v>
      </c>
      <c r="F26" s="51" t="s">
        <v>143</v>
      </c>
      <c r="G26" s="52">
        <v>0.3666666666666667</v>
      </c>
      <c r="H26" s="17">
        <v>24</v>
      </c>
      <c r="I26" s="18">
        <f t="shared" si="1"/>
        <v>44705.841666666674</v>
      </c>
      <c r="J26" s="34">
        <f t="shared" si="2"/>
        <v>44706.208333333343</v>
      </c>
      <c r="K26" s="6">
        <f t="shared" si="5"/>
        <v>24</v>
      </c>
      <c r="L26" s="6"/>
      <c r="M26" s="6">
        <f t="shared" si="6"/>
        <v>148</v>
      </c>
      <c r="N26" s="27">
        <f t="shared" si="7"/>
        <v>44705.841666666674</v>
      </c>
      <c r="O26" s="27">
        <f t="shared" si="3"/>
        <v>44706.208333333343</v>
      </c>
      <c r="P26" s="29">
        <f t="shared" si="8"/>
        <v>44705.841666666674</v>
      </c>
      <c r="Q26" s="29"/>
      <c r="R26" s="39" t="s">
        <v>17</v>
      </c>
      <c r="S26" s="39" t="s">
        <v>16</v>
      </c>
      <c r="T26" s="39" t="s">
        <v>11</v>
      </c>
      <c r="U26" s="40">
        <v>3.6666666666666665</v>
      </c>
      <c r="V26" s="41">
        <v>1050</v>
      </c>
      <c r="W26" s="42"/>
    </row>
    <row r="27" spans="1:23" ht="14.25" customHeight="1" x14ac:dyDescent="0.2">
      <c r="A27" s="11">
        <f t="shared" si="9"/>
        <v>44706.232638888898</v>
      </c>
      <c r="B27" s="12">
        <f t="shared" si="0"/>
        <v>14</v>
      </c>
      <c r="C27" s="13">
        <v>14</v>
      </c>
      <c r="D27" s="46"/>
      <c r="E27" s="14" t="s">
        <v>68</v>
      </c>
      <c r="F27" s="15" t="s">
        <v>104</v>
      </c>
      <c r="G27" s="16"/>
      <c r="H27" s="17">
        <v>24</v>
      </c>
      <c r="I27" s="18">
        <f t="shared" si="1"/>
        <v>44706.232638888898</v>
      </c>
      <c r="J27" s="34" t="str">
        <f t="shared" si="2"/>
        <v/>
      </c>
      <c r="K27" s="6">
        <f t="shared" si="5"/>
        <v>24</v>
      </c>
      <c r="L27" s="6">
        <v>1</v>
      </c>
      <c r="M27" s="6">
        <f t="shared" si="6"/>
        <v>14</v>
      </c>
      <c r="N27" s="27">
        <f t="shared" si="7"/>
        <v>44706.232638888898</v>
      </c>
      <c r="O27" s="27">
        <f t="shared" si="3"/>
        <v>44706.232638888898</v>
      </c>
      <c r="P27" s="29">
        <f t="shared" si="8"/>
        <v>44706.232638888898</v>
      </c>
      <c r="Q27" s="29"/>
      <c r="R27" s="39" t="s">
        <v>18</v>
      </c>
      <c r="S27" s="39" t="s">
        <v>2</v>
      </c>
      <c r="T27" s="39" t="s">
        <v>8</v>
      </c>
      <c r="U27" s="40">
        <v>3.25</v>
      </c>
      <c r="V27" s="41">
        <v>940</v>
      </c>
      <c r="W27" s="42"/>
    </row>
    <row r="28" spans="1:23" ht="14.25" customHeight="1" x14ac:dyDescent="0.2">
      <c r="A28" s="11" t="str">
        <f t="shared" si="9"/>
        <v/>
      </c>
      <c r="B28" s="12">
        <f t="shared" si="0"/>
        <v>26</v>
      </c>
      <c r="C28" s="13">
        <v>12</v>
      </c>
      <c r="D28" s="46"/>
      <c r="E28" s="14" t="s">
        <v>69</v>
      </c>
      <c r="F28" s="15" t="s">
        <v>78</v>
      </c>
      <c r="G28" s="16"/>
      <c r="H28" s="17">
        <v>24</v>
      </c>
      <c r="I28" s="18">
        <f t="shared" si="1"/>
        <v>44706.253472222234</v>
      </c>
      <c r="J28" s="34" t="str">
        <f t="shared" si="2"/>
        <v/>
      </c>
      <c r="K28" s="6">
        <f t="shared" si="5"/>
        <v>24</v>
      </c>
      <c r="L28" s="6"/>
      <c r="M28" s="6">
        <f t="shared" si="6"/>
        <v>26</v>
      </c>
      <c r="N28" s="27">
        <f t="shared" si="7"/>
        <v>44706.253472222234</v>
      </c>
      <c r="O28" s="27">
        <f t="shared" si="3"/>
        <v>44706.253472222234</v>
      </c>
      <c r="P28" s="29">
        <f t="shared" si="8"/>
        <v>44706.253472222234</v>
      </c>
      <c r="Q28" s="29"/>
      <c r="R28" s="39" t="s">
        <v>19</v>
      </c>
      <c r="S28" s="39" t="s">
        <v>8</v>
      </c>
      <c r="T28" s="39" t="s">
        <v>2</v>
      </c>
      <c r="U28" s="40">
        <v>3.25</v>
      </c>
      <c r="V28" s="41">
        <v>940</v>
      </c>
      <c r="W28" s="42"/>
    </row>
    <row r="29" spans="1:23" ht="14.25" customHeight="1" x14ac:dyDescent="0.2">
      <c r="A29" s="11" t="str">
        <f t="shared" si="9"/>
        <v/>
      </c>
      <c r="B29" s="12">
        <f t="shared" si="0"/>
        <v>35</v>
      </c>
      <c r="C29" s="13">
        <v>9</v>
      </c>
      <c r="D29" s="46"/>
      <c r="E29" s="14" t="s">
        <v>70</v>
      </c>
      <c r="F29" s="15" t="s">
        <v>105</v>
      </c>
      <c r="G29" s="16"/>
      <c r="H29" s="17">
        <v>24</v>
      </c>
      <c r="I29" s="18">
        <f t="shared" si="1"/>
        <v>44706.269097222234</v>
      </c>
      <c r="J29" s="34" t="str">
        <f t="shared" si="2"/>
        <v/>
      </c>
      <c r="K29" s="6">
        <f t="shared" si="5"/>
        <v>24</v>
      </c>
      <c r="L29" s="6">
        <v>1</v>
      </c>
      <c r="M29" s="6">
        <f t="shared" si="6"/>
        <v>35</v>
      </c>
      <c r="N29" s="27">
        <f t="shared" si="7"/>
        <v>44706.269097222234</v>
      </c>
      <c r="O29" s="27">
        <f t="shared" si="3"/>
        <v>44706.269097222234</v>
      </c>
      <c r="P29" s="29">
        <f t="shared" si="8"/>
        <v>44706.269097222234</v>
      </c>
      <c r="Q29" s="29"/>
      <c r="R29" s="39" t="s">
        <v>20</v>
      </c>
      <c r="S29" s="39" t="s">
        <v>2</v>
      </c>
      <c r="T29" s="39" t="s">
        <v>16</v>
      </c>
      <c r="U29" s="40">
        <v>4.125</v>
      </c>
      <c r="V29" s="41">
        <v>1170</v>
      </c>
      <c r="W29" s="42"/>
    </row>
    <row r="30" spans="1:23" ht="14.25" customHeight="1" x14ac:dyDescent="0.2">
      <c r="A30" s="11" t="str">
        <f t="shared" si="9"/>
        <v/>
      </c>
      <c r="B30" s="12">
        <f t="shared" si="0"/>
        <v>56</v>
      </c>
      <c r="C30" s="13">
        <v>21</v>
      </c>
      <c r="D30" s="46"/>
      <c r="E30" s="14" t="s">
        <v>144</v>
      </c>
      <c r="F30" s="51" t="s">
        <v>145</v>
      </c>
      <c r="G30" s="16"/>
      <c r="H30" s="17">
        <v>24</v>
      </c>
      <c r="I30" s="18">
        <f t="shared" si="1"/>
        <v>44706.305555555569</v>
      </c>
      <c r="J30" s="34" t="str">
        <f t="shared" si="2"/>
        <v/>
      </c>
      <c r="K30" s="6">
        <f t="shared" si="5"/>
        <v>24</v>
      </c>
      <c r="L30" s="6"/>
      <c r="M30" s="6">
        <f t="shared" si="6"/>
        <v>56</v>
      </c>
      <c r="N30" s="27">
        <f t="shared" si="7"/>
        <v>44706.305555555569</v>
      </c>
      <c r="O30" s="27">
        <f t="shared" si="3"/>
        <v>44706.305555555569</v>
      </c>
      <c r="P30" s="29">
        <f t="shared" si="8"/>
        <v>44706.305555555569</v>
      </c>
      <c r="Q30" s="29"/>
      <c r="R30" s="39" t="s">
        <v>21</v>
      </c>
      <c r="S30" s="39" t="s">
        <v>16</v>
      </c>
      <c r="T30" s="39" t="s">
        <v>2</v>
      </c>
      <c r="U30" s="40">
        <v>4.125</v>
      </c>
      <c r="V30" s="41">
        <v>1170</v>
      </c>
      <c r="W30" s="42"/>
    </row>
    <row r="31" spans="1:23" ht="14.25" customHeight="1" x14ac:dyDescent="0.2">
      <c r="A31" s="11" t="str">
        <f t="shared" si="9"/>
        <v/>
      </c>
      <c r="B31" s="12">
        <f t="shared" si="0"/>
        <v>85</v>
      </c>
      <c r="C31" s="13">
        <v>29</v>
      </c>
      <c r="D31" s="46"/>
      <c r="E31" s="14" t="s">
        <v>71</v>
      </c>
      <c r="F31" s="15" t="s">
        <v>106</v>
      </c>
      <c r="G31" s="16"/>
      <c r="H31" s="17">
        <v>24</v>
      </c>
      <c r="I31" s="18">
        <f t="shared" si="1"/>
        <v>44706.355902777788</v>
      </c>
      <c r="J31" s="34" t="str">
        <f t="shared" si="2"/>
        <v/>
      </c>
      <c r="K31" s="6">
        <f t="shared" si="5"/>
        <v>24</v>
      </c>
      <c r="L31" s="6">
        <v>1</v>
      </c>
      <c r="M31" s="6">
        <f t="shared" si="6"/>
        <v>85</v>
      </c>
      <c r="N31" s="27">
        <f t="shared" si="7"/>
        <v>44706.355902777788</v>
      </c>
      <c r="O31" s="27">
        <f t="shared" si="3"/>
        <v>44706.355902777788</v>
      </c>
      <c r="P31" s="29">
        <f t="shared" si="8"/>
        <v>44706.355902777788</v>
      </c>
      <c r="Q31" s="29"/>
      <c r="R31" s="39" t="s">
        <v>22</v>
      </c>
      <c r="S31" s="39" t="s">
        <v>16</v>
      </c>
      <c r="T31" s="39" t="s">
        <v>5</v>
      </c>
      <c r="U31" s="40">
        <v>3.25</v>
      </c>
      <c r="V31" s="41">
        <v>940</v>
      </c>
      <c r="W31" s="42"/>
    </row>
    <row r="32" spans="1:23" ht="14.25" customHeight="1" x14ac:dyDescent="0.2">
      <c r="A32" s="11" t="str">
        <f t="shared" si="9"/>
        <v/>
      </c>
      <c r="B32" s="12">
        <f t="shared" si="0"/>
        <v>114</v>
      </c>
      <c r="C32" s="13">
        <v>29</v>
      </c>
      <c r="D32" s="46"/>
      <c r="E32" s="14" t="s">
        <v>72</v>
      </c>
      <c r="F32" s="15" t="s">
        <v>79</v>
      </c>
      <c r="G32" s="16"/>
      <c r="H32" s="17">
        <v>24</v>
      </c>
      <c r="I32" s="18">
        <f t="shared" si="1"/>
        <v>44706.406250000007</v>
      </c>
      <c r="J32" s="34" t="str">
        <f t="shared" si="2"/>
        <v/>
      </c>
      <c r="K32" s="6">
        <f t="shared" si="5"/>
        <v>24</v>
      </c>
      <c r="L32" s="6"/>
      <c r="M32" s="6">
        <f t="shared" si="6"/>
        <v>114</v>
      </c>
      <c r="N32" s="27">
        <f t="shared" si="7"/>
        <v>44706.406250000007</v>
      </c>
      <c r="O32" s="27">
        <f t="shared" si="3"/>
        <v>44706.406250000007</v>
      </c>
      <c r="P32" s="29">
        <f t="shared" si="8"/>
        <v>44706.406250000007</v>
      </c>
      <c r="Q32" s="29"/>
      <c r="R32" s="39" t="s">
        <v>23</v>
      </c>
      <c r="S32" s="39" t="s">
        <v>5</v>
      </c>
      <c r="T32" s="39" t="s">
        <v>16</v>
      </c>
      <c r="U32" s="40">
        <v>3.25</v>
      </c>
      <c r="V32" s="41">
        <v>940</v>
      </c>
      <c r="W32" s="42"/>
    </row>
    <row r="33" spans="1:23" ht="14.25" customHeight="1" x14ac:dyDescent="0.2">
      <c r="A33" s="11" t="str">
        <f t="shared" si="9"/>
        <v/>
      </c>
      <c r="B33" s="12">
        <f t="shared" si="0"/>
        <v>120</v>
      </c>
      <c r="C33" s="13">
        <v>6</v>
      </c>
      <c r="D33" s="46" t="s">
        <v>61</v>
      </c>
      <c r="E33" s="49" t="s">
        <v>146</v>
      </c>
      <c r="F33" s="51" t="s">
        <v>164</v>
      </c>
      <c r="G33" s="16">
        <v>2.0833333333333332E-2</v>
      </c>
      <c r="H33" s="17">
        <v>24</v>
      </c>
      <c r="I33" s="18">
        <f t="shared" si="1"/>
        <v>44706.416666666672</v>
      </c>
      <c r="J33" s="34">
        <f t="shared" si="2"/>
        <v>44706.437500000007</v>
      </c>
      <c r="K33" s="6">
        <f t="shared" si="5"/>
        <v>24</v>
      </c>
      <c r="L33" s="6">
        <v>1</v>
      </c>
      <c r="M33" s="6">
        <f t="shared" si="6"/>
        <v>120</v>
      </c>
      <c r="N33" s="27">
        <f t="shared" si="7"/>
        <v>44706.416666666672</v>
      </c>
      <c r="O33" s="27">
        <f t="shared" si="3"/>
        <v>44706.437500000007</v>
      </c>
      <c r="P33" s="29">
        <f t="shared" si="8"/>
        <v>44706.416666666672</v>
      </c>
      <c r="Q33" s="29"/>
      <c r="R33" s="39" t="s">
        <v>38</v>
      </c>
      <c r="S33" s="39" t="s">
        <v>11</v>
      </c>
      <c r="T33" s="39" t="s">
        <v>39</v>
      </c>
      <c r="U33" s="40">
        <v>6.25</v>
      </c>
      <c r="V33" s="41">
        <v>1075</v>
      </c>
      <c r="W33" s="42"/>
    </row>
    <row r="34" spans="1:23" ht="14.25" customHeight="1" x14ac:dyDescent="0.2">
      <c r="A34" s="11" t="str">
        <f t="shared" si="9"/>
        <v/>
      </c>
      <c r="B34" s="12">
        <f t="shared" si="0"/>
        <v>144</v>
      </c>
      <c r="C34" s="13">
        <v>24</v>
      </c>
      <c r="D34" s="46"/>
      <c r="E34" s="14" t="s">
        <v>73</v>
      </c>
      <c r="F34" s="15" t="s">
        <v>107</v>
      </c>
      <c r="G34" s="16"/>
      <c r="H34" s="17">
        <v>24</v>
      </c>
      <c r="I34" s="18">
        <f t="shared" si="1"/>
        <v>44706.479166666672</v>
      </c>
      <c r="J34" s="34" t="str">
        <f t="shared" si="2"/>
        <v/>
      </c>
      <c r="K34" s="6">
        <f t="shared" si="5"/>
        <v>24</v>
      </c>
      <c r="L34" s="6"/>
      <c r="M34" s="6">
        <f t="shared" si="6"/>
        <v>144</v>
      </c>
      <c r="N34" s="27">
        <f t="shared" si="7"/>
        <v>44706.479166666672</v>
      </c>
      <c r="O34" s="27">
        <f t="shared" si="3"/>
        <v>44706.479166666672</v>
      </c>
      <c r="P34" s="29">
        <f t="shared" si="8"/>
        <v>44706.479166666672</v>
      </c>
      <c r="Q34" s="29"/>
      <c r="R34" s="39" t="s">
        <v>40</v>
      </c>
      <c r="S34" s="39" t="s">
        <v>39</v>
      </c>
      <c r="T34" s="39" t="s">
        <v>11</v>
      </c>
      <c r="U34" s="40">
        <v>6.25</v>
      </c>
      <c r="V34" s="41">
        <v>1075</v>
      </c>
      <c r="W34" s="42"/>
    </row>
    <row r="35" spans="1:23" ht="14.25" customHeight="1" x14ac:dyDescent="0.2">
      <c r="A35" s="11" t="str">
        <f t="shared" si="9"/>
        <v/>
      </c>
      <c r="B35" s="12">
        <f t="shared" si="0"/>
        <v>162</v>
      </c>
      <c r="C35" s="13">
        <v>18</v>
      </c>
      <c r="D35" s="46"/>
      <c r="E35" s="14" t="s">
        <v>147</v>
      </c>
      <c r="F35" s="51" t="s">
        <v>149</v>
      </c>
      <c r="G35" s="16"/>
      <c r="H35" s="17">
        <v>24</v>
      </c>
      <c r="I35" s="18">
        <f t="shared" si="1"/>
        <v>44706.510416666672</v>
      </c>
      <c r="J35" s="34" t="str">
        <f t="shared" si="2"/>
        <v/>
      </c>
      <c r="K35" s="6">
        <f t="shared" si="5"/>
        <v>24</v>
      </c>
      <c r="L35" s="6">
        <v>1</v>
      </c>
      <c r="M35" s="6">
        <f t="shared" si="6"/>
        <v>162</v>
      </c>
      <c r="N35" s="27">
        <f t="shared" si="7"/>
        <v>44706.510416666672</v>
      </c>
      <c r="O35" s="27">
        <f t="shared" si="3"/>
        <v>44706.510416666672</v>
      </c>
      <c r="P35" s="29">
        <f t="shared" si="8"/>
        <v>44706.510416666672</v>
      </c>
      <c r="Q35" s="29"/>
      <c r="R35" s="39" t="s">
        <v>41</v>
      </c>
      <c r="S35" s="39" t="s">
        <v>2</v>
      </c>
      <c r="T35" s="39" t="s">
        <v>42</v>
      </c>
      <c r="U35" s="40">
        <v>6.25</v>
      </c>
      <c r="V35" s="41">
        <v>1150</v>
      </c>
      <c r="W35" s="42"/>
    </row>
    <row r="36" spans="1:23" ht="14.25" customHeight="1" x14ac:dyDescent="0.2">
      <c r="A36" s="11" t="str">
        <f t="shared" si="9"/>
        <v/>
      </c>
      <c r="B36" s="12">
        <f t="shared" si="0"/>
        <v>180</v>
      </c>
      <c r="C36" s="13">
        <v>18</v>
      </c>
      <c r="D36" s="46"/>
      <c r="E36" s="14" t="s">
        <v>74</v>
      </c>
      <c r="F36" s="15" t="s">
        <v>80</v>
      </c>
      <c r="G36" s="16"/>
      <c r="H36" s="17">
        <v>24</v>
      </c>
      <c r="I36" s="18">
        <f t="shared" si="1"/>
        <v>44706.541666666672</v>
      </c>
      <c r="J36" s="34" t="str">
        <f t="shared" si="2"/>
        <v/>
      </c>
      <c r="K36" s="6">
        <f t="shared" si="5"/>
        <v>24</v>
      </c>
      <c r="L36" s="6"/>
      <c r="M36" s="6">
        <f t="shared" si="6"/>
        <v>180</v>
      </c>
      <c r="N36" s="27">
        <f t="shared" si="7"/>
        <v>44706.541666666672</v>
      </c>
      <c r="O36" s="27">
        <f t="shared" si="3"/>
        <v>44706.541666666672</v>
      </c>
      <c r="P36" s="29">
        <f t="shared" si="8"/>
        <v>44706.541666666672</v>
      </c>
      <c r="Q36" s="29"/>
      <c r="R36" s="39" t="s">
        <v>45</v>
      </c>
      <c r="S36" s="39" t="s">
        <v>42</v>
      </c>
      <c r="T36" s="39" t="s">
        <v>2</v>
      </c>
      <c r="U36" s="40">
        <v>6.25</v>
      </c>
      <c r="V36" s="41">
        <v>1150</v>
      </c>
      <c r="W36" s="42"/>
    </row>
    <row r="37" spans="1:23" ht="14.25" customHeight="1" x14ac:dyDescent="0.2">
      <c r="A37" s="11" t="str">
        <f t="shared" si="9"/>
        <v/>
      </c>
      <c r="B37" s="12">
        <f t="shared" si="0"/>
        <v>198</v>
      </c>
      <c r="C37" s="13">
        <v>18</v>
      </c>
      <c r="D37" s="46"/>
      <c r="E37" s="14" t="s">
        <v>75</v>
      </c>
      <c r="F37" s="15" t="s">
        <v>80</v>
      </c>
      <c r="G37" s="16"/>
      <c r="H37" s="17">
        <v>24</v>
      </c>
      <c r="I37" s="18">
        <f t="shared" si="1"/>
        <v>44706.572916666672</v>
      </c>
      <c r="J37" s="34" t="str">
        <f t="shared" si="2"/>
        <v/>
      </c>
      <c r="K37" s="6">
        <f t="shared" si="5"/>
        <v>24</v>
      </c>
      <c r="L37" s="6">
        <v>1</v>
      </c>
      <c r="M37" s="6">
        <f t="shared" si="6"/>
        <v>198</v>
      </c>
      <c r="N37" s="27">
        <f t="shared" si="7"/>
        <v>44706.572916666672</v>
      </c>
      <c r="O37" s="27">
        <f t="shared" si="3"/>
        <v>44706.572916666672</v>
      </c>
      <c r="P37" s="29">
        <f t="shared" si="8"/>
        <v>44706.572916666672</v>
      </c>
      <c r="Q37" s="29"/>
      <c r="R37" s="39" t="s">
        <v>43</v>
      </c>
      <c r="S37" s="39" t="s">
        <v>5</v>
      </c>
      <c r="T37" s="39" t="s">
        <v>44</v>
      </c>
      <c r="U37" s="40">
        <v>6.333333333333333</v>
      </c>
      <c r="V37" s="41">
        <v>1190</v>
      </c>
      <c r="W37" s="42"/>
    </row>
    <row r="38" spans="1:23" ht="14.25" customHeight="1" x14ac:dyDescent="0.2">
      <c r="A38" s="11" t="str">
        <f t="shared" si="9"/>
        <v/>
      </c>
      <c r="B38" s="12">
        <f t="shared" si="0"/>
        <v>210</v>
      </c>
      <c r="C38" s="13">
        <v>12</v>
      </c>
      <c r="D38" s="46"/>
      <c r="E38" s="14" t="s">
        <v>76</v>
      </c>
      <c r="F38" s="15" t="s">
        <v>81</v>
      </c>
      <c r="G38" s="16"/>
      <c r="H38" s="17">
        <v>24</v>
      </c>
      <c r="I38" s="18">
        <f t="shared" si="1"/>
        <v>44706.593750000007</v>
      </c>
      <c r="J38" s="34" t="str">
        <f t="shared" si="2"/>
        <v/>
      </c>
      <c r="K38" s="6">
        <f t="shared" si="5"/>
        <v>24</v>
      </c>
      <c r="L38" s="6"/>
      <c r="M38" s="6">
        <f t="shared" si="6"/>
        <v>210</v>
      </c>
      <c r="N38" s="27">
        <f t="shared" si="7"/>
        <v>44706.593750000007</v>
      </c>
      <c r="O38" s="27">
        <f t="shared" si="3"/>
        <v>44706.593750000007</v>
      </c>
      <c r="P38" s="29">
        <f t="shared" si="8"/>
        <v>44706.593750000007</v>
      </c>
      <c r="Q38" s="29"/>
      <c r="R38" s="39" t="s">
        <v>46</v>
      </c>
      <c r="S38" s="39" t="s">
        <v>44</v>
      </c>
      <c r="T38" s="39" t="s">
        <v>5</v>
      </c>
      <c r="U38" s="40">
        <v>6.333333333333333</v>
      </c>
      <c r="V38" s="41">
        <v>1190</v>
      </c>
      <c r="W38" s="42"/>
    </row>
    <row r="39" spans="1:23" ht="14.25" customHeight="1" x14ac:dyDescent="0.2">
      <c r="A39" s="11" t="str">
        <f t="shared" si="9"/>
        <v/>
      </c>
      <c r="B39" s="12">
        <f t="shared" si="0"/>
        <v>228</v>
      </c>
      <c r="C39" s="13">
        <v>18</v>
      </c>
      <c r="D39" s="46"/>
      <c r="E39" s="14" t="s">
        <v>123</v>
      </c>
      <c r="F39" s="51" t="s">
        <v>124</v>
      </c>
      <c r="G39" s="16"/>
      <c r="H39" s="17">
        <v>24</v>
      </c>
      <c r="I39" s="18">
        <f t="shared" si="1"/>
        <v>44706.625000000007</v>
      </c>
      <c r="J39" s="34" t="str">
        <f t="shared" si="2"/>
        <v/>
      </c>
      <c r="K39" s="6">
        <f t="shared" si="5"/>
        <v>24</v>
      </c>
      <c r="L39" s="6">
        <v>1</v>
      </c>
      <c r="M39" s="6">
        <f t="shared" si="6"/>
        <v>228</v>
      </c>
      <c r="N39" s="27">
        <f t="shared" si="7"/>
        <v>44706.625000000007</v>
      </c>
      <c r="O39" s="27">
        <f t="shared" si="3"/>
        <v>44706.625000000007</v>
      </c>
      <c r="P39" s="29">
        <f t="shared" si="8"/>
        <v>44706.625000000007</v>
      </c>
      <c r="Q39" s="29"/>
      <c r="R39" s="39" t="s">
        <v>47</v>
      </c>
      <c r="S39" s="39" t="s">
        <v>8</v>
      </c>
      <c r="T39" s="39" t="s">
        <v>48</v>
      </c>
      <c r="U39" s="40">
        <v>7.125</v>
      </c>
      <c r="V39" s="41">
        <v>1265</v>
      </c>
      <c r="W39" s="42"/>
    </row>
    <row r="40" spans="1:23" ht="14.25" customHeight="1" x14ac:dyDescent="0.2">
      <c r="A40" s="11" t="str">
        <f t="shared" si="9"/>
        <v/>
      </c>
      <c r="B40" s="12">
        <f t="shared" si="0"/>
        <v>240</v>
      </c>
      <c r="C40" s="13">
        <v>12</v>
      </c>
      <c r="D40" s="46" t="s">
        <v>61</v>
      </c>
      <c r="E40" s="49" t="s">
        <v>148</v>
      </c>
      <c r="F40" s="51" t="s">
        <v>165</v>
      </c>
      <c r="G40" s="16">
        <v>2.0833333333333332E-2</v>
      </c>
      <c r="H40" s="17">
        <v>24</v>
      </c>
      <c r="I40" s="18">
        <f t="shared" si="1"/>
        <v>44706.645833333343</v>
      </c>
      <c r="J40" s="34">
        <f t="shared" si="2"/>
        <v>44706.666666666679</v>
      </c>
      <c r="K40" s="6">
        <f t="shared" si="5"/>
        <v>24</v>
      </c>
      <c r="L40" s="6"/>
      <c r="M40" s="6">
        <f t="shared" si="6"/>
        <v>240</v>
      </c>
      <c r="N40" s="27">
        <f t="shared" si="7"/>
        <v>44706.645833333343</v>
      </c>
      <c r="O40" s="27">
        <f t="shared" si="3"/>
        <v>44706.666666666679</v>
      </c>
      <c r="P40" s="29">
        <f t="shared" si="8"/>
        <v>44706.645833333343</v>
      </c>
      <c r="Q40" s="29"/>
      <c r="R40" s="39" t="s">
        <v>49</v>
      </c>
      <c r="S40" s="39" t="s">
        <v>48</v>
      </c>
      <c r="T40" s="39" t="s">
        <v>8</v>
      </c>
      <c r="U40" s="40">
        <v>7.125</v>
      </c>
      <c r="V40" s="41">
        <v>1265</v>
      </c>
      <c r="W40" s="42"/>
    </row>
    <row r="41" spans="1:23" ht="14.25" customHeight="1" x14ac:dyDescent="0.2">
      <c r="A41" s="11" t="str">
        <f t="shared" si="9"/>
        <v/>
      </c>
      <c r="B41" s="12">
        <f t="shared" si="0"/>
        <v>244</v>
      </c>
      <c r="C41" s="13">
        <v>4</v>
      </c>
      <c r="D41" s="46"/>
      <c r="E41" s="14" t="s">
        <v>83</v>
      </c>
      <c r="F41" s="15" t="s">
        <v>108</v>
      </c>
      <c r="G41" s="16"/>
      <c r="H41" s="17">
        <v>24</v>
      </c>
      <c r="I41" s="18">
        <f t="shared" si="1"/>
        <v>44706.673611111124</v>
      </c>
      <c r="J41" s="34" t="str">
        <f t="shared" si="2"/>
        <v/>
      </c>
      <c r="K41" s="6">
        <f t="shared" si="5"/>
        <v>24</v>
      </c>
      <c r="L41" s="6">
        <v>1</v>
      </c>
      <c r="M41" s="6">
        <f t="shared" si="6"/>
        <v>244</v>
      </c>
      <c r="N41" s="27">
        <f t="shared" si="7"/>
        <v>44706.673611111124</v>
      </c>
      <c r="O41" s="27">
        <f t="shared" si="3"/>
        <v>44706.673611111124</v>
      </c>
      <c r="P41" s="29">
        <f t="shared" si="8"/>
        <v>44706.673611111124</v>
      </c>
      <c r="Q41" s="29"/>
      <c r="R41" s="39" t="s">
        <v>50</v>
      </c>
      <c r="S41" s="39" t="s">
        <v>16</v>
      </c>
      <c r="T41" s="39" t="s">
        <v>51</v>
      </c>
      <c r="U41" s="40">
        <v>6.291666666666667</v>
      </c>
      <c r="V41" s="41">
        <v>1170</v>
      </c>
      <c r="W41" s="42"/>
    </row>
    <row r="42" spans="1:23" ht="14.25" customHeight="1" x14ac:dyDescent="0.2">
      <c r="A42" s="11" t="str">
        <f t="shared" si="9"/>
        <v/>
      </c>
      <c r="B42" s="12">
        <f t="shared" si="0"/>
        <v>256</v>
      </c>
      <c r="C42" s="13">
        <v>12</v>
      </c>
      <c r="D42" s="46"/>
      <c r="E42" s="14" t="s">
        <v>84</v>
      </c>
      <c r="F42" s="15" t="s">
        <v>109</v>
      </c>
      <c r="G42" s="16"/>
      <c r="H42" s="17">
        <v>24</v>
      </c>
      <c r="I42" s="18">
        <f t="shared" si="1"/>
        <v>44706.69444444446</v>
      </c>
      <c r="J42" s="34" t="str">
        <f t="shared" si="2"/>
        <v/>
      </c>
      <c r="K42" s="6">
        <f t="shared" si="5"/>
        <v>24</v>
      </c>
      <c r="L42" s="6"/>
      <c r="M42" s="6">
        <f t="shared" si="6"/>
        <v>256</v>
      </c>
      <c r="N42" s="27">
        <f t="shared" si="7"/>
        <v>44706.69444444446</v>
      </c>
      <c r="O42" s="27">
        <f t="shared" si="3"/>
        <v>44706.69444444446</v>
      </c>
      <c r="P42" s="29">
        <f t="shared" si="8"/>
        <v>44706.69444444446</v>
      </c>
      <c r="Q42" s="29"/>
      <c r="R42" s="39" t="s">
        <v>52</v>
      </c>
      <c r="S42" s="39" t="s">
        <v>51</v>
      </c>
      <c r="T42" s="39" t="s">
        <v>16</v>
      </c>
      <c r="U42" s="40">
        <v>6.291666666666667</v>
      </c>
      <c r="V42" s="41">
        <v>1170</v>
      </c>
      <c r="W42" s="42"/>
    </row>
    <row r="43" spans="1:23" ht="14.25" customHeight="1" x14ac:dyDescent="0.2">
      <c r="A43" s="11" t="str">
        <f t="shared" si="9"/>
        <v/>
      </c>
      <c r="B43" s="12">
        <f t="shared" si="0"/>
        <v>263</v>
      </c>
      <c r="C43" s="13">
        <v>7</v>
      </c>
      <c r="D43" s="46"/>
      <c r="E43" s="14" t="s">
        <v>85</v>
      </c>
      <c r="F43" s="15" t="s">
        <v>97</v>
      </c>
      <c r="G43" s="16"/>
      <c r="H43" s="17">
        <v>24</v>
      </c>
      <c r="I43" s="18">
        <f t="shared" si="1"/>
        <v>44706.706597222241</v>
      </c>
      <c r="J43" s="34" t="str">
        <f t="shared" si="2"/>
        <v/>
      </c>
      <c r="K43" s="6">
        <f t="shared" si="5"/>
        <v>24</v>
      </c>
      <c r="L43" s="6">
        <v>1</v>
      </c>
      <c r="M43" s="6">
        <f t="shared" si="6"/>
        <v>263</v>
      </c>
      <c r="N43" s="27">
        <f t="shared" si="7"/>
        <v>44706.706597222241</v>
      </c>
      <c r="O43" s="27">
        <f t="shared" si="3"/>
        <v>44706.706597222241</v>
      </c>
      <c r="P43" s="29">
        <f t="shared" si="8"/>
        <v>44706.706597222241</v>
      </c>
      <c r="Q43" s="29"/>
      <c r="R43" s="39" t="s">
        <v>53</v>
      </c>
      <c r="S43" s="39" t="s">
        <v>1</v>
      </c>
      <c r="T43" s="39" t="s">
        <v>54</v>
      </c>
      <c r="U43" s="40">
        <v>6.666666666666667</v>
      </c>
      <c r="V43" s="41">
        <v>1190</v>
      </c>
      <c r="W43" s="42"/>
    </row>
    <row r="44" spans="1:23" ht="14.25" customHeight="1" x14ac:dyDescent="0.2">
      <c r="A44" s="11" t="str">
        <f t="shared" si="9"/>
        <v/>
      </c>
      <c r="B44" s="12">
        <f t="shared" si="0"/>
        <v>275</v>
      </c>
      <c r="C44" s="13">
        <v>12</v>
      </c>
      <c r="D44" s="46"/>
      <c r="E44" s="14" t="s">
        <v>86</v>
      </c>
      <c r="F44" s="15" t="s">
        <v>98</v>
      </c>
      <c r="G44" s="16"/>
      <c r="H44" s="17">
        <v>24</v>
      </c>
      <c r="I44" s="18">
        <f t="shared" si="1"/>
        <v>44706.727430555577</v>
      </c>
      <c r="J44" s="34" t="str">
        <f t="shared" si="2"/>
        <v/>
      </c>
      <c r="K44" s="6">
        <f t="shared" si="5"/>
        <v>24</v>
      </c>
      <c r="L44" s="6"/>
      <c r="M44" s="6">
        <f t="shared" si="6"/>
        <v>275</v>
      </c>
      <c r="N44" s="27">
        <f t="shared" si="7"/>
        <v>44706.727430555577</v>
      </c>
      <c r="O44" s="27">
        <f t="shared" si="3"/>
        <v>44706.727430555577</v>
      </c>
      <c r="P44" s="29">
        <f t="shared" si="8"/>
        <v>44706.727430555577</v>
      </c>
      <c r="Q44" s="29"/>
      <c r="R44" s="39" t="s">
        <v>55</v>
      </c>
      <c r="S44" s="39" t="s">
        <v>54</v>
      </c>
      <c r="T44" s="39" t="s">
        <v>1</v>
      </c>
      <c r="U44" s="40">
        <v>6.666666666666667</v>
      </c>
      <c r="V44" s="41">
        <v>1190</v>
      </c>
      <c r="W44" s="42"/>
    </row>
    <row r="45" spans="1:23" ht="14.25" customHeight="1" x14ac:dyDescent="0.2">
      <c r="A45" s="11" t="str">
        <f t="shared" si="9"/>
        <v/>
      </c>
      <c r="B45" s="12">
        <f t="shared" si="0"/>
        <v>283</v>
      </c>
      <c r="C45" s="13">
        <v>8</v>
      </c>
      <c r="D45" s="46"/>
      <c r="E45" s="14" t="s">
        <v>150</v>
      </c>
      <c r="F45" s="51" t="s">
        <v>151</v>
      </c>
      <c r="G45" s="16"/>
      <c r="H45" s="17">
        <v>24</v>
      </c>
      <c r="I45" s="18">
        <f t="shared" si="1"/>
        <v>44706.741319444467</v>
      </c>
      <c r="J45" s="34" t="str">
        <f t="shared" si="2"/>
        <v/>
      </c>
      <c r="K45" s="6">
        <f t="shared" si="5"/>
        <v>24</v>
      </c>
      <c r="L45" s="6">
        <v>1</v>
      </c>
      <c r="M45" s="6">
        <f t="shared" si="6"/>
        <v>283</v>
      </c>
      <c r="N45" s="27">
        <f t="shared" si="7"/>
        <v>44706.741319444467</v>
      </c>
      <c r="O45" s="27">
        <f t="shared" si="3"/>
        <v>44706.741319444467</v>
      </c>
      <c r="P45" s="29">
        <f t="shared" si="8"/>
        <v>44706.741319444467</v>
      </c>
      <c r="Q45" s="29"/>
    </row>
    <row r="46" spans="1:23" ht="14.25" customHeight="1" x14ac:dyDescent="0.2">
      <c r="A46" s="11" t="str">
        <f t="shared" si="9"/>
        <v/>
      </c>
      <c r="B46" s="12">
        <f t="shared" si="0"/>
        <v>306</v>
      </c>
      <c r="C46" s="13">
        <v>23</v>
      </c>
      <c r="D46" s="46"/>
      <c r="E46" s="14" t="s">
        <v>87</v>
      </c>
      <c r="F46" s="15" t="s">
        <v>99</v>
      </c>
      <c r="G46" s="16"/>
      <c r="H46" s="17">
        <v>24</v>
      </c>
      <c r="I46" s="18">
        <f t="shared" si="1"/>
        <v>44706.781250000022</v>
      </c>
      <c r="J46" s="34" t="str">
        <f>IF($G46=0,"",$O46)</f>
        <v/>
      </c>
      <c r="K46" s="6">
        <f t="shared" si="5"/>
        <v>24</v>
      </c>
      <c r="L46" s="6"/>
      <c r="M46" s="6">
        <f t="shared" si="6"/>
        <v>306</v>
      </c>
      <c r="N46" s="27">
        <f t="shared" si="7"/>
        <v>44706.781250000022</v>
      </c>
      <c r="O46" s="27">
        <f>$N46+$G46</f>
        <v>44706.781250000022</v>
      </c>
      <c r="P46" s="29">
        <f t="shared" si="8"/>
        <v>44706.781250000022</v>
      </c>
      <c r="Q46" s="29"/>
    </row>
    <row r="47" spans="1:23" ht="14.25" customHeight="1" x14ac:dyDescent="0.2">
      <c r="A47" s="11" t="str">
        <f t="shared" si="9"/>
        <v/>
      </c>
      <c r="B47" s="12">
        <f t="shared" si="0"/>
        <v>339</v>
      </c>
      <c r="C47" s="13">
        <v>33</v>
      </c>
      <c r="D47" s="46"/>
      <c r="E47" s="14" t="s">
        <v>122</v>
      </c>
      <c r="F47" s="51" t="s">
        <v>125</v>
      </c>
      <c r="G47" s="16"/>
      <c r="H47" s="17">
        <v>24</v>
      </c>
      <c r="I47" s="18">
        <f t="shared" si="1"/>
        <v>44706.838541666686</v>
      </c>
      <c r="J47" s="34" t="str">
        <f t="shared" si="2"/>
        <v/>
      </c>
      <c r="K47" s="6">
        <f t="shared" si="5"/>
        <v>24</v>
      </c>
      <c r="L47" s="6">
        <v>1</v>
      </c>
      <c r="M47" s="6">
        <f>IF($G46&gt;0.125,$C47,$C47+$M46)</f>
        <v>339</v>
      </c>
      <c r="N47" s="27">
        <f t="shared" si="7"/>
        <v>44706.838541666686</v>
      </c>
      <c r="O47" s="27">
        <f t="shared" si="3"/>
        <v>44706.838541666686</v>
      </c>
      <c r="P47" s="29">
        <f t="shared" si="8"/>
        <v>44706.838541666686</v>
      </c>
      <c r="Q47" s="29"/>
    </row>
    <row r="48" spans="1:23" ht="14.25" customHeight="1" x14ac:dyDescent="0.2">
      <c r="A48" s="11" t="str">
        <f t="shared" si="9"/>
        <v/>
      </c>
      <c r="B48" s="12">
        <f t="shared" ref="B48:B79" si="10">IF($C48="","",$M48)</f>
        <v>360</v>
      </c>
      <c r="C48" s="13">
        <v>21</v>
      </c>
      <c r="D48" s="46"/>
      <c r="E48" s="14" t="s">
        <v>88</v>
      </c>
      <c r="F48" s="15" t="s">
        <v>100</v>
      </c>
      <c r="G48" s="16"/>
      <c r="H48" s="17">
        <v>24</v>
      </c>
      <c r="I48" s="18">
        <f t="shared" ref="I48:I79" si="11">IF($C48="","",$N48)</f>
        <v>44706.875000000022</v>
      </c>
      <c r="J48" s="34" t="str">
        <f t="shared" ref="J48:J79" si="12">IF($G48=0,"",$O48)</f>
        <v/>
      </c>
      <c r="K48" s="6">
        <f t="shared" si="5"/>
        <v>24</v>
      </c>
      <c r="L48" s="6"/>
      <c r="M48" s="6">
        <f t="shared" si="6"/>
        <v>360</v>
      </c>
      <c r="N48" s="27">
        <f t="shared" si="7"/>
        <v>44706.875000000022</v>
      </c>
      <c r="O48" s="27">
        <f t="shared" ref="O48:O79" si="13">$N48+$G48</f>
        <v>44706.875000000022</v>
      </c>
      <c r="P48" s="29">
        <f t="shared" ref="P48:P79" si="14">IF($C48="",$P47,$N48)</f>
        <v>44706.875000000022</v>
      </c>
      <c r="Q48" s="29"/>
    </row>
    <row r="49" spans="1:17" ht="14.25" customHeight="1" x14ac:dyDescent="0.2">
      <c r="A49" s="11" t="str">
        <f t="shared" si="9"/>
        <v/>
      </c>
      <c r="B49" s="12">
        <f t="shared" si="10"/>
        <v>364</v>
      </c>
      <c r="C49" s="13">
        <v>4</v>
      </c>
      <c r="D49" s="46" t="s">
        <v>61</v>
      </c>
      <c r="E49" s="49" t="s">
        <v>154</v>
      </c>
      <c r="F49" s="51" t="s">
        <v>166</v>
      </c>
      <c r="G49" s="16">
        <v>0.3263888888888889</v>
      </c>
      <c r="H49" s="17">
        <v>24</v>
      </c>
      <c r="I49" s="18">
        <f t="shared" si="11"/>
        <v>44706.881944444467</v>
      </c>
      <c r="J49" s="34">
        <f>IF($G49=0,"",$O49)</f>
        <v>44707.208333333358</v>
      </c>
      <c r="K49" s="6">
        <f t="shared" ref="K49:K80" si="15">IF($H49="",$K48,$H49)</f>
        <v>24</v>
      </c>
      <c r="L49" s="6">
        <v>1</v>
      </c>
      <c r="M49" s="6">
        <f t="shared" ref="M49:M80" si="16">IF($G48&gt;0.125,$C49,$C49+$M48)</f>
        <v>364</v>
      </c>
      <c r="N49" s="27">
        <f t="shared" ref="N49:N80" si="17">$O48+$C49/$K49/24</f>
        <v>44706.881944444467</v>
      </c>
      <c r="O49" s="27">
        <f>$N49+$G49</f>
        <v>44707.208333333358</v>
      </c>
      <c r="P49" s="29">
        <f t="shared" si="14"/>
        <v>44706.881944444467</v>
      </c>
      <c r="Q49" s="29"/>
    </row>
    <row r="50" spans="1:17" ht="14.25" customHeight="1" x14ac:dyDescent="0.2">
      <c r="A50" s="11">
        <f t="shared" si="9"/>
        <v>44707.243055555577</v>
      </c>
      <c r="B50" s="12">
        <f t="shared" si="10"/>
        <v>20</v>
      </c>
      <c r="C50" s="13">
        <v>20</v>
      </c>
      <c r="D50" s="46"/>
      <c r="E50" s="14" t="s">
        <v>153</v>
      </c>
      <c r="F50" s="51" t="s">
        <v>152</v>
      </c>
      <c r="G50" s="16"/>
      <c r="H50" s="17">
        <v>24</v>
      </c>
      <c r="I50" s="18">
        <f t="shared" si="11"/>
        <v>44707.243055555577</v>
      </c>
      <c r="J50" s="34" t="str">
        <f t="shared" si="12"/>
        <v/>
      </c>
      <c r="K50" s="6">
        <f t="shared" si="15"/>
        <v>24</v>
      </c>
      <c r="L50" s="6"/>
      <c r="M50" s="6">
        <f>IF($G49&gt;0.125,$C50,$C50+$M49)</f>
        <v>20</v>
      </c>
      <c r="N50" s="27">
        <f t="shared" si="17"/>
        <v>44707.243055555577</v>
      </c>
      <c r="O50" s="27">
        <f t="shared" si="13"/>
        <v>44707.243055555577</v>
      </c>
      <c r="P50" s="29">
        <f t="shared" si="14"/>
        <v>44707.243055555577</v>
      </c>
      <c r="Q50" s="29"/>
    </row>
    <row r="51" spans="1:17" ht="14.25" customHeight="1" x14ac:dyDescent="0.2">
      <c r="A51" s="11" t="str">
        <f t="shared" si="9"/>
        <v/>
      </c>
      <c r="B51" s="12">
        <f t="shared" si="10"/>
        <v>41</v>
      </c>
      <c r="C51" s="13">
        <v>21</v>
      </c>
      <c r="D51" s="46"/>
      <c r="E51" s="14" t="s">
        <v>132</v>
      </c>
      <c r="F51" s="51" t="s">
        <v>133</v>
      </c>
      <c r="G51" s="16"/>
      <c r="H51" s="17">
        <v>24</v>
      </c>
      <c r="I51" s="18">
        <f t="shared" si="11"/>
        <v>44707.279513888912</v>
      </c>
      <c r="J51" s="34" t="str">
        <f t="shared" si="12"/>
        <v/>
      </c>
      <c r="K51" s="6">
        <f t="shared" si="15"/>
        <v>24</v>
      </c>
      <c r="L51" s="6">
        <v>1</v>
      </c>
      <c r="M51" s="6">
        <f t="shared" si="16"/>
        <v>41</v>
      </c>
      <c r="N51" s="27">
        <f t="shared" si="17"/>
        <v>44707.279513888912</v>
      </c>
      <c r="O51" s="27">
        <f t="shared" si="13"/>
        <v>44707.279513888912</v>
      </c>
      <c r="P51" s="29">
        <f t="shared" si="14"/>
        <v>44707.279513888912</v>
      </c>
      <c r="Q51" s="29"/>
    </row>
    <row r="52" spans="1:17" ht="14.25" customHeight="1" x14ac:dyDescent="0.2">
      <c r="A52" s="11" t="str">
        <f t="shared" si="9"/>
        <v/>
      </c>
      <c r="B52" s="12">
        <f t="shared" si="10"/>
        <v>50</v>
      </c>
      <c r="C52" s="13">
        <v>9</v>
      </c>
      <c r="D52" s="46"/>
      <c r="E52" s="14" t="s">
        <v>89</v>
      </c>
      <c r="F52" s="15" t="s">
        <v>110</v>
      </c>
      <c r="G52" s="16"/>
      <c r="H52" s="17">
        <v>24</v>
      </c>
      <c r="I52" s="18">
        <f t="shared" si="11"/>
        <v>44707.295138888912</v>
      </c>
      <c r="J52" s="34" t="str">
        <f t="shared" si="12"/>
        <v/>
      </c>
      <c r="K52" s="6">
        <f t="shared" si="15"/>
        <v>24</v>
      </c>
      <c r="L52" s="6"/>
      <c r="M52" s="6">
        <f t="shared" si="16"/>
        <v>50</v>
      </c>
      <c r="N52" s="27">
        <f t="shared" si="17"/>
        <v>44707.295138888912</v>
      </c>
      <c r="O52" s="27">
        <f t="shared" si="13"/>
        <v>44707.295138888912</v>
      </c>
      <c r="P52" s="29">
        <f t="shared" si="14"/>
        <v>44707.295138888912</v>
      </c>
      <c r="Q52" s="29"/>
    </row>
    <row r="53" spans="1:17" ht="14.25" customHeight="1" x14ac:dyDescent="0.2">
      <c r="A53" s="11" t="str">
        <f t="shared" si="9"/>
        <v/>
      </c>
      <c r="B53" s="12">
        <f t="shared" si="10"/>
        <v>57</v>
      </c>
      <c r="C53" s="13">
        <v>7</v>
      </c>
      <c r="D53" s="46"/>
      <c r="E53" s="14" t="s">
        <v>90</v>
      </c>
      <c r="F53" s="15" t="s">
        <v>101</v>
      </c>
      <c r="G53" s="16"/>
      <c r="H53" s="17">
        <v>24</v>
      </c>
      <c r="I53" s="18">
        <f t="shared" si="11"/>
        <v>44707.307291666693</v>
      </c>
      <c r="J53" s="34" t="str">
        <f t="shared" si="12"/>
        <v/>
      </c>
      <c r="K53" s="6">
        <f t="shared" si="15"/>
        <v>24</v>
      </c>
      <c r="L53" s="6">
        <v>1</v>
      </c>
      <c r="M53" s="6">
        <f t="shared" si="16"/>
        <v>57</v>
      </c>
      <c r="N53" s="27">
        <f t="shared" si="17"/>
        <v>44707.307291666693</v>
      </c>
      <c r="O53" s="27">
        <f t="shared" si="13"/>
        <v>44707.307291666693</v>
      </c>
      <c r="P53" s="29">
        <f t="shared" si="14"/>
        <v>44707.307291666693</v>
      </c>
      <c r="Q53" s="29"/>
    </row>
    <row r="54" spans="1:17" ht="14.25" customHeight="1" x14ac:dyDescent="0.2">
      <c r="A54" s="11" t="str">
        <f t="shared" si="9"/>
        <v/>
      </c>
      <c r="B54" s="12">
        <f t="shared" si="10"/>
        <v>69</v>
      </c>
      <c r="C54" s="13">
        <v>12</v>
      </c>
      <c r="D54" s="46"/>
      <c r="E54" s="14" t="s">
        <v>130</v>
      </c>
      <c r="F54" s="51" t="s">
        <v>128</v>
      </c>
      <c r="G54" s="16"/>
      <c r="H54" s="17">
        <v>24</v>
      </c>
      <c r="I54" s="18">
        <f t="shared" si="11"/>
        <v>44707.328125000029</v>
      </c>
      <c r="J54" s="34" t="str">
        <f t="shared" si="12"/>
        <v/>
      </c>
      <c r="K54" s="6">
        <f t="shared" si="15"/>
        <v>24</v>
      </c>
      <c r="L54" s="6"/>
      <c r="M54" s="6">
        <f t="shared" si="16"/>
        <v>69</v>
      </c>
      <c r="N54" s="27">
        <f t="shared" si="17"/>
        <v>44707.328125000029</v>
      </c>
      <c r="O54" s="27">
        <f t="shared" si="13"/>
        <v>44707.328125000029</v>
      </c>
      <c r="P54" s="29">
        <f t="shared" si="14"/>
        <v>44707.328125000029</v>
      </c>
      <c r="Q54" s="29"/>
    </row>
    <row r="55" spans="1:17" ht="14.25" customHeight="1" x14ac:dyDescent="0.2">
      <c r="A55" s="11" t="str">
        <f t="shared" si="9"/>
        <v/>
      </c>
      <c r="B55" s="12">
        <f t="shared" si="10"/>
        <v>107</v>
      </c>
      <c r="C55" s="13">
        <v>38</v>
      </c>
      <c r="D55" s="46"/>
      <c r="E55" s="14" t="s">
        <v>91</v>
      </c>
      <c r="F55" s="51" t="s">
        <v>129</v>
      </c>
      <c r="G55" s="16"/>
      <c r="H55" s="17">
        <v>24</v>
      </c>
      <c r="I55" s="18">
        <f t="shared" si="11"/>
        <v>44707.394097222248</v>
      </c>
      <c r="J55" s="34" t="str">
        <f t="shared" si="12"/>
        <v/>
      </c>
      <c r="K55" s="6">
        <f t="shared" si="15"/>
        <v>24</v>
      </c>
      <c r="L55" s="6">
        <v>1</v>
      </c>
      <c r="M55" s="6">
        <f t="shared" si="16"/>
        <v>107</v>
      </c>
      <c r="N55" s="27">
        <f t="shared" si="17"/>
        <v>44707.394097222248</v>
      </c>
      <c r="O55" s="27">
        <f t="shared" si="13"/>
        <v>44707.394097222248</v>
      </c>
      <c r="P55" s="29">
        <f t="shared" si="14"/>
        <v>44707.394097222248</v>
      </c>
      <c r="Q55" s="29"/>
    </row>
    <row r="56" spans="1:17" ht="14.25" customHeight="1" x14ac:dyDescent="0.2">
      <c r="A56" s="11" t="str">
        <f t="shared" si="9"/>
        <v/>
      </c>
      <c r="B56" s="12">
        <f t="shared" si="10"/>
        <v>114</v>
      </c>
      <c r="C56" s="13">
        <v>7</v>
      </c>
      <c r="D56" s="46" t="s">
        <v>61</v>
      </c>
      <c r="E56" s="49" t="s">
        <v>155</v>
      </c>
      <c r="F56" s="51" t="s">
        <v>167</v>
      </c>
      <c r="G56" s="16">
        <v>2.0833333333333332E-2</v>
      </c>
      <c r="H56" s="17">
        <v>24</v>
      </c>
      <c r="I56" s="18">
        <f t="shared" si="11"/>
        <v>44707.406250000029</v>
      </c>
      <c r="J56" s="34">
        <f t="shared" si="12"/>
        <v>44707.427083333365</v>
      </c>
      <c r="K56" s="6">
        <f t="shared" si="15"/>
        <v>24</v>
      </c>
      <c r="L56" s="6"/>
      <c r="M56" s="6">
        <f t="shared" si="16"/>
        <v>114</v>
      </c>
      <c r="N56" s="27">
        <f t="shared" si="17"/>
        <v>44707.406250000029</v>
      </c>
      <c r="O56" s="27">
        <f t="shared" si="13"/>
        <v>44707.427083333365</v>
      </c>
      <c r="P56" s="29">
        <f t="shared" si="14"/>
        <v>44707.406250000029</v>
      </c>
      <c r="Q56" s="29"/>
    </row>
    <row r="57" spans="1:17" ht="14.25" customHeight="1" x14ac:dyDescent="0.2">
      <c r="A57" s="11" t="str">
        <f t="shared" si="9"/>
        <v/>
      </c>
      <c r="B57" s="12">
        <f t="shared" si="10"/>
        <v>136</v>
      </c>
      <c r="C57" s="13">
        <v>22</v>
      </c>
      <c r="D57" s="46"/>
      <c r="E57" s="14" t="s">
        <v>92</v>
      </c>
      <c r="F57" s="51" t="s">
        <v>156</v>
      </c>
      <c r="G57" s="16"/>
      <c r="H57" s="17">
        <v>24</v>
      </c>
      <c r="I57" s="18">
        <f t="shared" si="11"/>
        <v>44707.46527777781</v>
      </c>
      <c r="J57" s="34" t="str">
        <f>IF($G57=0,"",$O57)</f>
        <v/>
      </c>
      <c r="K57" s="6">
        <f t="shared" si="15"/>
        <v>24</v>
      </c>
      <c r="L57" s="6">
        <v>1</v>
      </c>
      <c r="M57" s="6">
        <f t="shared" si="16"/>
        <v>136</v>
      </c>
      <c r="N57" s="27">
        <f t="shared" si="17"/>
        <v>44707.46527777781</v>
      </c>
      <c r="O57" s="27">
        <f>$N57+$G57</f>
        <v>44707.46527777781</v>
      </c>
      <c r="P57" s="29">
        <f t="shared" si="14"/>
        <v>44707.46527777781</v>
      </c>
      <c r="Q57" s="29"/>
    </row>
    <row r="58" spans="1:17" ht="14.25" customHeight="1" x14ac:dyDescent="0.2">
      <c r="A58" s="11" t="str">
        <f t="shared" si="9"/>
        <v/>
      </c>
      <c r="B58" s="12">
        <f t="shared" si="10"/>
        <v>178</v>
      </c>
      <c r="C58" s="13">
        <v>42</v>
      </c>
      <c r="D58" s="46"/>
      <c r="E58" s="14" t="s">
        <v>134</v>
      </c>
      <c r="F58" s="15" t="s">
        <v>111</v>
      </c>
      <c r="G58" s="16"/>
      <c r="H58" s="17">
        <v>24</v>
      </c>
      <c r="I58" s="18">
        <f t="shared" si="11"/>
        <v>44707.538194444474</v>
      </c>
      <c r="J58" s="34" t="str">
        <f>IF($G58=0,"",$O58)</f>
        <v/>
      </c>
      <c r="K58" s="6">
        <f t="shared" si="15"/>
        <v>24</v>
      </c>
      <c r="L58" s="6"/>
      <c r="M58" s="6">
        <f>IF($G57&gt;0.125,$C58,$C58+$M57)</f>
        <v>178</v>
      </c>
      <c r="N58" s="27">
        <f t="shared" si="17"/>
        <v>44707.538194444474</v>
      </c>
      <c r="O58" s="27">
        <f>$N58+$G58</f>
        <v>44707.538194444474</v>
      </c>
      <c r="P58" s="29">
        <f t="shared" si="14"/>
        <v>44707.538194444474</v>
      </c>
      <c r="Q58" s="29"/>
    </row>
    <row r="59" spans="1:17" ht="14.25" customHeight="1" x14ac:dyDescent="0.2">
      <c r="A59" s="11" t="str">
        <f t="shared" si="9"/>
        <v/>
      </c>
      <c r="B59" s="12">
        <f t="shared" si="10"/>
        <v>194</v>
      </c>
      <c r="C59" s="13">
        <v>16</v>
      </c>
      <c r="D59" s="46"/>
      <c r="E59" s="14" t="s">
        <v>131</v>
      </c>
      <c r="F59" s="51" t="s">
        <v>127</v>
      </c>
      <c r="G59" s="16"/>
      <c r="H59" s="17">
        <v>20</v>
      </c>
      <c r="I59" s="18">
        <f t="shared" si="11"/>
        <v>44707.571527777807</v>
      </c>
      <c r="J59" s="34" t="str">
        <f>IF($G59=0,"",$O59)</f>
        <v/>
      </c>
      <c r="K59" s="6">
        <f t="shared" si="15"/>
        <v>20</v>
      </c>
      <c r="L59" s="6">
        <v>1</v>
      </c>
      <c r="M59" s="6">
        <f>IF($G58&gt;0.125,$C59,$C59+$M58)</f>
        <v>194</v>
      </c>
      <c r="N59" s="27">
        <f t="shared" si="17"/>
        <v>44707.571527777807</v>
      </c>
      <c r="O59" s="27">
        <f>$N59+$G59</f>
        <v>44707.571527777807</v>
      </c>
      <c r="P59" s="29">
        <f t="shared" si="14"/>
        <v>44707.571527777807</v>
      </c>
      <c r="Q59" s="29"/>
    </row>
    <row r="60" spans="1:17" ht="14.25" customHeight="1" x14ac:dyDescent="0.2">
      <c r="A60" s="11" t="str">
        <f t="shared" si="9"/>
        <v/>
      </c>
      <c r="B60" s="12">
        <f t="shared" si="10"/>
        <v>212</v>
      </c>
      <c r="C60" s="13">
        <v>18</v>
      </c>
      <c r="D60" s="46"/>
      <c r="E60" s="14" t="s">
        <v>93</v>
      </c>
      <c r="F60" s="15" t="s">
        <v>102</v>
      </c>
      <c r="G60" s="16"/>
      <c r="H60" s="17">
        <v>20</v>
      </c>
      <c r="I60" s="18">
        <f t="shared" si="11"/>
        <v>44707.609027777806</v>
      </c>
      <c r="J60" s="34" t="str">
        <f t="shared" si="12"/>
        <v/>
      </c>
      <c r="K60" s="6">
        <f t="shared" si="15"/>
        <v>20</v>
      </c>
      <c r="L60" s="6"/>
      <c r="M60" s="6">
        <f>IF($G59&gt;0.125,$C60,$C60+$M59)</f>
        <v>212</v>
      </c>
      <c r="N60" s="27">
        <f t="shared" si="17"/>
        <v>44707.609027777806</v>
      </c>
      <c r="O60" s="27">
        <f t="shared" si="13"/>
        <v>44707.609027777806</v>
      </c>
      <c r="P60" s="29">
        <f t="shared" si="14"/>
        <v>44707.609027777806</v>
      </c>
      <c r="Q60" s="29"/>
    </row>
    <row r="61" spans="1:17" ht="14.25" customHeight="1" x14ac:dyDescent="0.2">
      <c r="A61" s="11" t="str">
        <f t="shared" si="9"/>
        <v/>
      </c>
      <c r="B61" s="12">
        <f t="shared" si="10"/>
        <v>233</v>
      </c>
      <c r="C61" s="13">
        <v>21</v>
      </c>
      <c r="D61" s="46" t="s">
        <v>61</v>
      </c>
      <c r="E61" s="49" t="s">
        <v>157</v>
      </c>
      <c r="F61" s="51" t="s">
        <v>163</v>
      </c>
      <c r="G61" s="16">
        <v>2.0833333333333332E-2</v>
      </c>
      <c r="H61" s="17">
        <v>24</v>
      </c>
      <c r="I61" s="18">
        <f t="shared" si="11"/>
        <v>44707.645486111142</v>
      </c>
      <c r="J61" s="34">
        <f t="shared" si="12"/>
        <v>44707.666319444477</v>
      </c>
      <c r="K61" s="6">
        <f t="shared" si="15"/>
        <v>24</v>
      </c>
      <c r="L61" s="6">
        <v>1</v>
      </c>
      <c r="M61" s="6">
        <f t="shared" si="16"/>
        <v>233</v>
      </c>
      <c r="N61" s="27">
        <f t="shared" si="17"/>
        <v>44707.645486111142</v>
      </c>
      <c r="O61" s="27">
        <f t="shared" si="13"/>
        <v>44707.666319444477</v>
      </c>
      <c r="P61" s="29">
        <f t="shared" si="14"/>
        <v>44707.645486111142</v>
      </c>
      <c r="Q61" s="29"/>
    </row>
    <row r="62" spans="1:17" ht="14.25" customHeight="1" x14ac:dyDescent="0.2">
      <c r="A62" s="11" t="str">
        <f t="shared" si="9"/>
        <v/>
      </c>
      <c r="B62" s="12">
        <f t="shared" si="10"/>
        <v>272</v>
      </c>
      <c r="C62" s="13">
        <v>39</v>
      </c>
      <c r="D62" s="46"/>
      <c r="E62" s="14" t="s">
        <v>159</v>
      </c>
      <c r="F62" s="51" t="s">
        <v>158</v>
      </c>
      <c r="G62" s="16"/>
      <c r="H62" s="17">
        <v>24</v>
      </c>
      <c r="I62" s="18">
        <f t="shared" si="11"/>
        <v>44707.734027777813</v>
      </c>
      <c r="J62" s="34" t="str">
        <f t="shared" si="12"/>
        <v/>
      </c>
      <c r="K62" s="6">
        <f t="shared" si="15"/>
        <v>24</v>
      </c>
      <c r="L62" s="6"/>
      <c r="M62" s="6">
        <f t="shared" si="16"/>
        <v>272</v>
      </c>
      <c r="N62" s="27">
        <f t="shared" si="17"/>
        <v>44707.734027777813</v>
      </c>
      <c r="O62" s="27">
        <f t="shared" si="13"/>
        <v>44707.734027777813</v>
      </c>
      <c r="P62" s="29">
        <f t="shared" si="14"/>
        <v>44707.734027777813</v>
      </c>
      <c r="Q62" s="29"/>
    </row>
    <row r="63" spans="1:17" ht="14.25" customHeight="1" x14ac:dyDescent="0.2">
      <c r="A63" s="11" t="str">
        <f t="shared" si="9"/>
        <v/>
      </c>
      <c r="B63" s="12">
        <f t="shared" si="10"/>
        <v>321</v>
      </c>
      <c r="C63" s="13">
        <v>49</v>
      </c>
      <c r="D63" s="46" t="s">
        <v>61</v>
      </c>
      <c r="E63" s="49" t="s">
        <v>160</v>
      </c>
      <c r="F63" s="51" t="s">
        <v>168</v>
      </c>
      <c r="G63" s="16">
        <v>0.59791666666666665</v>
      </c>
      <c r="H63" s="17">
        <v>24</v>
      </c>
      <c r="I63" s="18">
        <f t="shared" si="11"/>
        <v>44707.819097222258</v>
      </c>
      <c r="J63" s="34">
        <f t="shared" si="12"/>
        <v>44708.417013888924</v>
      </c>
      <c r="K63" s="6">
        <f t="shared" si="15"/>
        <v>24</v>
      </c>
      <c r="L63" s="6">
        <v>1</v>
      </c>
      <c r="M63" s="6">
        <f t="shared" si="16"/>
        <v>321</v>
      </c>
      <c r="N63" s="27">
        <f t="shared" si="17"/>
        <v>44707.819097222258</v>
      </c>
      <c r="O63" s="27">
        <f t="shared" si="13"/>
        <v>44708.417013888924</v>
      </c>
      <c r="P63" s="29">
        <f t="shared" si="14"/>
        <v>44707.819097222258</v>
      </c>
      <c r="Q63" s="29"/>
    </row>
    <row r="64" spans="1:17" ht="14.25" customHeight="1" x14ac:dyDescent="0.2">
      <c r="A64" s="11">
        <f t="shared" si="9"/>
        <v>44708.470833333369</v>
      </c>
      <c r="B64" s="12">
        <f t="shared" si="10"/>
        <v>31</v>
      </c>
      <c r="C64" s="13">
        <v>31</v>
      </c>
      <c r="D64" s="46"/>
      <c r="E64" s="14" t="s">
        <v>94</v>
      </c>
      <c r="F64" s="51" t="s">
        <v>162</v>
      </c>
      <c r="G64" s="16"/>
      <c r="H64" s="17">
        <v>24</v>
      </c>
      <c r="I64" s="18">
        <f t="shared" si="11"/>
        <v>44708.470833333369</v>
      </c>
      <c r="J64" s="34" t="str">
        <f t="shared" si="12"/>
        <v/>
      </c>
      <c r="K64" s="6">
        <f t="shared" si="15"/>
        <v>24</v>
      </c>
      <c r="L64" s="6"/>
      <c r="M64" s="6">
        <f t="shared" si="16"/>
        <v>31</v>
      </c>
      <c r="N64" s="27">
        <f t="shared" si="17"/>
        <v>44708.470833333369</v>
      </c>
      <c r="O64" s="27">
        <f t="shared" si="13"/>
        <v>44708.470833333369</v>
      </c>
      <c r="P64" s="29">
        <f t="shared" si="14"/>
        <v>44708.470833333369</v>
      </c>
      <c r="Q64" s="29"/>
    </row>
    <row r="65" spans="1:17" ht="14.25" customHeight="1" x14ac:dyDescent="0.2">
      <c r="A65" s="11" t="str">
        <f t="shared" si="9"/>
        <v/>
      </c>
      <c r="B65" s="12">
        <f t="shared" si="10"/>
        <v>66</v>
      </c>
      <c r="C65" s="13">
        <v>35</v>
      </c>
      <c r="D65" s="46" t="s">
        <v>138</v>
      </c>
      <c r="E65" s="49" t="s">
        <v>135</v>
      </c>
      <c r="F65" s="51" t="s">
        <v>161</v>
      </c>
      <c r="G65" s="16">
        <v>3.6111111111111115E-2</v>
      </c>
      <c r="H65" s="17">
        <v>24</v>
      </c>
      <c r="I65" s="18">
        <f t="shared" si="11"/>
        <v>44708.53159722226</v>
      </c>
      <c r="J65" s="34">
        <f t="shared" si="12"/>
        <v>44708.567708333372</v>
      </c>
      <c r="K65" s="6">
        <f t="shared" si="15"/>
        <v>24</v>
      </c>
      <c r="L65" s="6">
        <v>1</v>
      </c>
      <c r="M65" s="6">
        <f t="shared" si="16"/>
        <v>66</v>
      </c>
      <c r="N65" s="27">
        <f t="shared" si="17"/>
        <v>44708.53159722226</v>
      </c>
      <c r="O65" s="27">
        <f t="shared" si="13"/>
        <v>44708.567708333372</v>
      </c>
      <c r="P65" s="29">
        <f t="shared" si="14"/>
        <v>44708.53159722226</v>
      </c>
      <c r="Q65" s="29"/>
    </row>
    <row r="66" spans="1:17" ht="14.25" customHeight="1" x14ac:dyDescent="0.2">
      <c r="A66" s="11" t="str">
        <f t="shared" si="9"/>
        <v/>
      </c>
      <c r="B66" s="12">
        <f t="shared" si="10"/>
        <v>84</v>
      </c>
      <c r="C66" s="13">
        <v>18</v>
      </c>
      <c r="D66" s="46"/>
      <c r="E66" s="14" t="s">
        <v>136</v>
      </c>
      <c r="F66" s="51" t="s">
        <v>126</v>
      </c>
      <c r="G66" s="16"/>
      <c r="H66" s="17">
        <v>24</v>
      </c>
      <c r="I66" s="18">
        <f t="shared" si="11"/>
        <v>44708.598958333372</v>
      </c>
      <c r="J66" s="34" t="str">
        <f t="shared" si="12"/>
        <v/>
      </c>
      <c r="K66" s="6">
        <f t="shared" si="15"/>
        <v>24</v>
      </c>
      <c r="L66" s="6"/>
      <c r="M66" s="6">
        <f t="shared" si="16"/>
        <v>84</v>
      </c>
      <c r="N66" s="27">
        <f t="shared" si="17"/>
        <v>44708.598958333372</v>
      </c>
      <c r="O66" s="27">
        <f t="shared" si="13"/>
        <v>44708.598958333372</v>
      </c>
      <c r="P66" s="29">
        <f t="shared" si="14"/>
        <v>44708.598958333372</v>
      </c>
      <c r="Q66" s="29"/>
    </row>
    <row r="67" spans="1:17" ht="14.25" customHeight="1" x14ac:dyDescent="0.2">
      <c r="A67" s="11" t="str">
        <f t="shared" si="9"/>
        <v/>
      </c>
      <c r="B67" s="12">
        <f t="shared" si="10"/>
        <v>91</v>
      </c>
      <c r="C67" s="13">
        <v>7</v>
      </c>
      <c r="D67" s="46"/>
      <c r="E67" s="14" t="s">
        <v>95</v>
      </c>
      <c r="F67" s="15" t="s">
        <v>103</v>
      </c>
      <c r="G67" s="16"/>
      <c r="H67" s="17">
        <v>24</v>
      </c>
      <c r="I67" s="18">
        <f t="shared" si="11"/>
        <v>44708.611111111153</v>
      </c>
      <c r="J67" s="34" t="str">
        <f t="shared" si="12"/>
        <v/>
      </c>
      <c r="K67" s="6">
        <f t="shared" si="15"/>
        <v>24</v>
      </c>
      <c r="L67" s="6">
        <v>1</v>
      </c>
      <c r="M67" s="6">
        <f t="shared" si="16"/>
        <v>91</v>
      </c>
      <c r="N67" s="27">
        <f t="shared" si="17"/>
        <v>44708.611111111153</v>
      </c>
      <c r="O67" s="27">
        <f t="shared" si="13"/>
        <v>44708.611111111153</v>
      </c>
      <c r="P67" s="29">
        <f t="shared" si="14"/>
        <v>44708.611111111153</v>
      </c>
      <c r="Q67" s="29"/>
    </row>
    <row r="68" spans="1:17" ht="14.25" customHeight="1" x14ac:dyDescent="0.2">
      <c r="A68" s="11" t="str">
        <f t="shared" si="9"/>
        <v/>
      </c>
      <c r="B68" s="12">
        <f t="shared" si="10"/>
        <v>99</v>
      </c>
      <c r="C68" s="13">
        <v>8</v>
      </c>
      <c r="D68" s="46" t="s">
        <v>61</v>
      </c>
      <c r="E68" s="49" t="s">
        <v>96</v>
      </c>
      <c r="F68" s="51" t="s">
        <v>137</v>
      </c>
      <c r="G68" s="16"/>
      <c r="H68" s="17">
        <v>24</v>
      </c>
      <c r="I68" s="18">
        <f t="shared" si="11"/>
        <v>44708.625000000044</v>
      </c>
      <c r="J68" s="34" t="str">
        <f t="shared" si="12"/>
        <v/>
      </c>
      <c r="K68" s="6">
        <f t="shared" si="15"/>
        <v>24</v>
      </c>
      <c r="L68" s="6"/>
      <c r="M68" s="6">
        <f t="shared" si="16"/>
        <v>99</v>
      </c>
      <c r="N68" s="27">
        <f t="shared" si="17"/>
        <v>44708.625000000044</v>
      </c>
      <c r="O68" s="27">
        <f t="shared" si="13"/>
        <v>44708.625000000044</v>
      </c>
      <c r="P68" s="29">
        <f t="shared" si="14"/>
        <v>44708.625000000044</v>
      </c>
      <c r="Q68" s="29"/>
    </row>
    <row r="69" spans="1:17" ht="14.25" customHeight="1" x14ac:dyDescent="0.2">
      <c r="A69" s="11" t="str">
        <f t="shared" si="9"/>
        <v/>
      </c>
      <c r="B69" s="12" t="str">
        <f t="shared" si="10"/>
        <v/>
      </c>
      <c r="C69" s="13"/>
      <c r="D69" s="46"/>
      <c r="E69" s="14"/>
      <c r="F69" s="15"/>
      <c r="G69" s="16"/>
      <c r="H69" s="17">
        <v>24</v>
      </c>
      <c r="I69" s="18" t="str">
        <f t="shared" si="11"/>
        <v/>
      </c>
      <c r="J69" s="34" t="str">
        <f>IF($G69=0,"",$O69)</f>
        <v/>
      </c>
      <c r="K69" s="6">
        <f t="shared" si="15"/>
        <v>24</v>
      </c>
      <c r="L69" s="6">
        <v>1</v>
      </c>
      <c r="M69" s="6">
        <f t="shared" si="16"/>
        <v>99</v>
      </c>
      <c r="N69" s="27">
        <f t="shared" si="17"/>
        <v>44708.625000000044</v>
      </c>
      <c r="O69" s="27">
        <f>$N69+$G69</f>
        <v>44708.625000000044</v>
      </c>
      <c r="P69" s="29">
        <f t="shared" si="14"/>
        <v>44708.625000000044</v>
      </c>
      <c r="Q69" s="29"/>
    </row>
    <row r="70" spans="1:17" ht="14.25" customHeight="1" x14ac:dyDescent="0.2">
      <c r="A70" s="11" t="str">
        <f t="shared" si="9"/>
        <v/>
      </c>
      <c r="B70" s="12" t="str">
        <f t="shared" si="10"/>
        <v/>
      </c>
      <c r="C70" s="13"/>
      <c r="D70" s="46"/>
      <c r="E70" s="14"/>
      <c r="F70" s="15"/>
      <c r="G70" s="16"/>
      <c r="H70" s="17">
        <v>24</v>
      </c>
      <c r="I70" s="18" t="str">
        <f t="shared" si="11"/>
        <v/>
      </c>
      <c r="J70" s="34" t="str">
        <f t="shared" si="12"/>
        <v/>
      </c>
      <c r="K70" s="6">
        <f t="shared" si="15"/>
        <v>24</v>
      </c>
      <c r="L70" s="6"/>
      <c r="M70" s="6">
        <f>IF($G69&gt;0.125,$C70,$C70+$M69)</f>
        <v>99</v>
      </c>
      <c r="N70" s="27">
        <f t="shared" si="17"/>
        <v>44708.625000000044</v>
      </c>
      <c r="O70" s="27">
        <f t="shared" si="13"/>
        <v>44708.625000000044</v>
      </c>
      <c r="P70" s="29">
        <f t="shared" si="14"/>
        <v>44708.625000000044</v>
      </c>
      <c r="Q70" s="29"/>
    </row>
    <row r="71" spans="1:17" ht="14.25" customHeight="1" x14ac:dyDescent="0.2">
      <c r="A71" s="11" t="str">
        <f t="shared" si="9"/>
        <v/>
      </c>
      <c r="B71" s="12" t="str">
        <f t="shared" si="10"/>
        <v/>
      </c>
      <c r="C71" s="13"/>
      <c r="D71" s="46"/>
      <c r="E71" s="14"/>
      <c r="F71" s="15"/>
      <c r="G71" s="16"/>
      <c r="H71" s="17">
        <v>24</v>
      </c>
      <c r="I71" s="18" t="str">
        <f t="shared" si="11"/>
        <v/>
      </c>
      <c r="J71" s="34" t="str">
        <f t="shared" si="12"/>
        <v/>
      </c>
      <c r="K71" s="6">
        <f t="shared" si="15"/>
        <v>24</v>
      </c>
      <c r="L71" s="6">
        <v>1</v>
      </c>
      <c r="M71" s="6">
        <f t="shared" si="16"/>
        <v>99</v>
      </c>
      <c r="N71" s="27">
        <f t="shared" si="17"/>
        <v>44708.625000000044</v>
      </c>
      <c r="O71" s="27">
        <f t="shared" si="13"/>
        <v>44708.625000000044</v>
      </c>
      <c r="P71" s="29">
        <f t="shared" si="14"/>
        <v>44708.625000000044</v>
      </c>
      <c r="Q71" s="29"/>
    </row>
    <row r="72" spans="1:17" ht="14.25" customHeight="1" x14ac:dyDescent="0.2">
      <c r="A72" s="11" t="str">
        <f t="shared" si="9"/>
        <v/>
      </c>
      <c r="B72" s="12" t="str">
        <f t="shared" si="10"/>
        <v/>
      </c>
      <c r="C72" s="13"/>
      <c r="D72" s="46"/>
      <c r="E72" s="49"/>
      <c r="F72" s="15"/>
      <c r="G72" s="16"/>
      <c r="H72" s="17">
        <v>24</v>
      </c>
      <c r="I72" s="18" t="str">
        <f t="shared" si="11"/>
        <v/>
      </c>
      <c r="J72" s="34" t="str">
        <f t="shared" si="12"/>
        <v/>
      </c>
      <c r="K72" s="6">
        <f t="shared" si="15"/>
        <v>24</v>
      </c>
      <c r="L72" s="6"/>
      <c r="M72" s="6">
        <f t="shared" si="16"/>
        <v>99</v>
      </c>
      <c r="N72" s="27">
        <f t="shared" si="17"/>
        <v>44708.625000000044</v>
      </c>
      <c r="O72" s="27">
        <f t="shared" si="13"/>
        <v>44708.625000000044</v>
      </c>
      <c r="P72" s="29">
        <f t="shared" si="14"/>
        <v>44708.625000000044</v>
      </c>
      <c r="Q72" s="29"/>
    </row>
    <row r="73" spans="1:17" ht="14.25" customHeight="1" x14ac:dyDescent="0.2">
      <c r="A73" s="11" t="str">
        <f t="shared" si="9"/>
        <v/>
      </c>
      <c r="B73" s="12" t="str">
        <f t="shared" si="10"/>
        <v/>
      </c>
      <c r="C73" s="13"/>
      <c r="D73" s="46"/>
      <c r="E73" s="14"/>
      <c r="F73" s="15"/>
      <c r="G73" s="16"/>
      <c r="H73" s="17">
        <v>24</v>
      </c>
      <c r="I73" s="18" t="str">
        <f t="shared" si="11"/>
        <v/>
      </c>
      <c r="J73" s="34" t="str">
        <f t="shared" si="12"/>
        <v/>
      </c>
      <c r="K73" s="6">
        <f t="shared" si="15"/>
        <v>24</v>
      </c>
      <c r="L73" s="6">
        <v>1</v>
      </c>
      <c r="M73" s="6">
        <f t="shared" si="16"/>
        <v>99</v>
      </c>
      <c r="N73" s="27">
        <f t="shared" si="17"/>
        <v>44708.625000000044</v>
      </c>
      <c r="O73" s="27">
        <f t="shared" si="13"/>
        <v>44708.625000000044</v>
      </c>
      <c r="P73" s="29">
        <f t="shared" si="14"/>
        <v>44708.625000000044</v>
      </c>
      <c r="Q73" s="29"/>
    </row>
    <row r="74" spans="1:17" ht="14.25" customHeight="1" x14ac:dyDescent="0.2">
      <c r="A74" s="11" t="str">
        <f t="shared" si="9"/>
        <v/>
      </c>
      <c r="B74" s="12" t="str">
        <f t="shared" si="10"/>
        <v/>
      </c>
      <c r="C74" s="13"/>
      <c r="D74" s="46"/>
      <c r="E74" s="14"/>
      <c r="F74" s="15"/>
      <c r="G74" s="16"/>
      <c r="H74" s="17">
        <v>24</v>
      </c>
      <c r="I74" s="18" t="str">
        <f t="shared" si="11"/>
        <v/>
      </c>
      <c r="J74" s="34" t="str">
        <f t="shared" si="12"/>
        <v/>
      </c>
      <c r="K74" s="6">
        <f t="shared" si="15"/>
        <v>24</v>
      </c>
      <c r="L74" s="6"/>
      <c r="M74" s="6">
        <f t="shared" si="16"/>
        <v>99</v>
      </c>
      <c r="N74" s="27">
        <f t="shared" si="17"/>
        <v>44708.625000000044</v>
      </c>
      <c r="O74" s="27">
        <f t="shared" si="13"/>
        <v>44708.625000000044</v>
      </c>
      <c r="P74" s="29">
        <f t="shared" si="14"/>
        <v>44708.625000000044</v>
      </c>
      <c r="Q74" s="29"/>
    </row>
    <row r="75" spans="1:17" ht="14.25" customHeight="1" x14ac:dyDescent="0.2">
      <c r="A75" s="11" t="str">
        <f t="shared" si="9"/>
        <v/>
      </c>
      <c r="B75" s="12" t="str">
        <f t="shared" si="10"/>
        <v/>
      </c>
      <c r="C75" s="13"/>
      <c r="D75" s="46"/>
      <c r="E75" s="14"/>
      <c r="F75" s="15"/>
      <c r="G75" s="16"/>
      <c r="H75" s="17">
        <v>24</v>
      </c>
      <c r="I75" s="18" t="str">
        <f t="shared" si="11"/>
        <v/>
      </c>
      <c r="J75" s="34" t="str">
        <f t="shared" si="12"/>
        <v/>
      </c>
      <c r="K75" s="6">
        <f t="shared" si="15"/>
        <v>24</v>
      </c>
      <c r="L75" s="6">
        <v>1</v>
      </c>
      <c r="M75" s="6">
        <f t="shared" si="16"/>
        <v>99</v>
      </c>
      <c r="N75" s="27">
        <f t="shared" si="17"/>
        <v>44708.625000000044</v>
      </c>
      <c r="O75" s="27">
        <f t="shared" si="13"/>
        <v>44708.625000000044</v>
      </c>
      <c r="P75" s="29">
        <f t="shared" si="14"/>
        <v>44708.625000000044</v>
      </c>
      <c r="Q75" s="29"/>
    </row>
    <row r="76" spans="1:17" ht="14.25" customHeight="1" x14ac:dyDescent="0.2">
      <c r="A76" s="11" t="str">
        <f t="shared" si="9"/>
        <v/>
      </c>
      <c r="B76" s="12" t="str">
        <f t="shared" si="10"/>
        <v/>
      </c>
      <c r="C76" s="13"/>
      <c r="D76" s="46"/>
      <c r="E76" s="49"/>
      <c r="F76" s="15"/>
      <c r="G76" s="16"/>
      <c r="H76" s="17">
        <v>24</v>
      </c>
      <c r="I76" s="18" t="str">
        <f t="shared" si="11"/>
        <v/>
      </c>
      <c r="J76" s="34" t="str">
        <f t="shared" si="12"/>
        <v/>
      </c>
      <c r="K76" s="6">
        <f t="shared" si="15"/>
        <v>24</v>
      </c>
      <c r="L76" s="6"/>
      <c r="M76" s="6">
        <f t="shared" si="16"/>
        <v>99</v>
      </c>
      <c r="N76" s="27">
        <f t="shared" si="17"/>
        <v>44708.625000000044</v>
      </c>
      <c r="O76" s="27">
        <f t="shared" si="13"/>
        <v>44708.625000000044</v>
      </c>
      <c r="P76" s="29">
        <f t="shared" si="14"/>
        <v>44708.625000000044</v>
      </c>
      <c r="Q76" s="29"/>
    </row>
    <row r="77" spans="1:17" ht="14.25" customHeight="1" x14ac:dyDescent="0.2">
      <c r="A77" s="11" t="str">
        <f t="shared" si="9"/>
        <v/>
      </c>
      <c r="B77" s="12" t="str">
        <f t="shared" si="10"/>
        <v/>
      </c>
      <c r="C77" s="13"/>
      <c r="D77" s="46"/>
      <c r="E77" s="14"/>
      <c r="F77" s="15"/>
      <c r="G77" s="16"/>
      <c r="H77" s="17">
        <v>24</v>
      </c>
      <c r="I77" s="18" t="str">
        <f t="shared" si="11"/>
        <v/>
      </c>
      <c r="J77" s="34" t="str">
        <f t="shared" si="12"/>
        <v/>
      </c>
      <c r="K77" s="6">
        <f t="shared" si="15"/>
        <v>24</v>
      </c>
      <c r="L77" s="6">
        <v>1</v>
      </c>
      <c r="M77" s="6">
        <f t="shared" si="16"/>
        <v>99</v>
      </c>
      <c r="N77" s="27">
        <f t="shared" si="17"/>
        <v>44708.625000000044</v>
      </c>
      <c r="O77" s="27">
        <f t="shared" si="13"/>
        <v>44708.625000000044</v>
      </c>
      <c r="P77" s="29">
        <f t="shared" si="14"/>
        <v>44708.625000000044</v>
      </c>
      <c r="Q77" s="29"/>
    </row>
    <row r="78" spans="1:17" ht="14.25" customHeight="1" x14ac:dyDescent="0.2">
      <c r="A78" s="11" t="str">
        <f t="shared" si="9"/>
        <v/>
      </c>
      <c r="B78" s="12" t="str">
        <f t="shared" si="10"/>
        <v/>
      </c>
      <c r="C78" s="13"/>
      <c r="D78" s="46"/>
      <c r="E78" s="14"/>
      <c r="F78" s="15"/>
      <c r="G78" s="16"/>
      <c r="H78" s="17">
        <v>24</v>
      </c>
      <c r="I78" s="18" t="str">
        <f t="shared" si="11"/>
        <v/>
      </c>
      <c r="J78" s="34" t="str">
        <f t="shared" si="12"/>
        <v/>
      </c>
      <c r="K78" s="6">
        <f t="shared" si="15"/>
        <v>24</v>
      </c>
      <c r="L78" s="6"/>
      <c r="M78" s="6">
        <f t="shared" si="16"/>
        <v>99</v>
      </c>
      <c r="N78" s="27">
        <f t="shared" si="17"/>
        <v>44708.625000000044</v>
      </c>
      <c r="O78" s="27">
        <f t="shared" si="13"/>
        <v>44708.625000000044</v>
      </c>
      <c r="P78" s="29">
        <f t="shared" si="14"/>
        <v>44708.625000000044</v>
      </c>
      <c r="Q78" s="29"/>
    </row>
    <row r="79" spans="1:17" ht="14.25" customHeight="1" x14ac:dyDescent="0.2">
      <c r="A79" s="11" t="str">
        <f t="shared" si="9"/>
        <v/>
      </c>
      <c r="B79" s="12" t="str">
        <f t="shared" si="10"/>
        <v/>
      </c>
      <c r="C79" s="13"/>
      <c r="D79" s="46"/>
      <c r="E79" s="14"/>
      <c r="F79" s="15"/>
      <c r="G79" s="16"/>
      <c r="H79" s="17">
        <v>24</v>
      </c>
      <c r="I79" s="18" t="str">
        <f t="shared" si="11"/>
        <v/>
      </c>
      <c r="J79" s="34" t="str">
        <f t="shared" si="12"/>
        <v/>
      </c>
      <c r="K79" s="6">
        <f t="shared" si="15"/>
        <v>24</v>
      </c>
      <c r="L79" s="6">
        <v>1</v>
      </c>
      <c r="M79" s="6">
        <f t="shared" si="16"/>
        <v>99</v>
      </c>
      <c r="N79" s="27">
        <f t="shared" si="17"/>
        <v>44708.625000000044</v>
      </c>
      <c r="O79" s="27">
        <f t="shared" si="13"/>
        <v>44708.625000000044</v>
      </c>
      <c r="P79" s="29">
        <f t="shared" si="14"/>
        <v>44708.625000000044</v>
      </c>
      <c r="Q79" s="29"/>
    </row>
    <row r="80" spans="1:17" ht="14.25" customHeight="1" x14ac:dyDescent="0.2">
      <c r="A80" s="11" t="str">
        <f t="shared" si="9"/>
        <v/>
      </c>
      <c r="B80" s="12" t="str">
        <f t="shared" ref="B80:B106" si="18">IF($C80="","",$M80)</f>
        <v/>
      </c>
      <c r="C80" s="13"/>
      <c r="D80" s="46"/>
      <c r="E80" s="14"/>
      <c r="F80" s="15"/>
      <c r="G80" s="16"/>
      <c r="H80" s="17">
        <v>24</v>
      </c>
      <c r="I80" s="18" t="str">
        <f t="shared" ref="I80:I106" si="19">IF($C80="","",$N80)</f>
        <v/>
      </c>
      <c r="J80" s="34" t="str">
        <f t="shared" ref="J80:J106" si="20">IF($G80=0,"",$O80)</f>
        <v/>
      </c>
      <c r="K80" s="6">
        <f t="shared" si="15"/>
        <v>24</v>
      </c>
      <c r="L80" s="6"/>
      <c r="M80" s="6">
        <f t="shared" si="16"/>
        <v>99</v>
      </c>
      <c r="N80" s="27">
        <f t="shared" si="17"/>
        <v>44708.625000000044</v>
      </c>
      <c r="O80" s="27">
        <f t="shared" ref="O80:O106" si="21">$N80+$G80</f>
        <v>44708.625000000044</v>
      </c>
      <c r="P80" s="29">
        <f t="shared" ref="P80:P106" si="22">IF($C80="",$P79,$N80)</f>
        <v>44708.625000000044</v>
      </c>
      <c r="Q80" s="29"/>
    </row>
    <row r="81" spans="1:17" ht="14.25" customHeight="1" x14ac:dyDescent="0.2">
      <c r="A81" s="11" t="str">
        <f t="shared" si="9"/>
        <v/>
      </c>
      <c r="B81" s="12" t="str">
        <f t="shared" si="18"/>
        <v/>
      </c>
      <c r="C81" s="13"/>
      <c r="D81" s="46"/>
      <c r="E81" s="14"/>
      <c r="F81" s="15"/>
      <c r="G81" s="16"/>
      <c r="H81" s="17">
        <v>24</v>
      </c>
      <c r="I81" s="18" t="str">
        <f t="shared" si="19"/>
        <v/>
      </c>
      <c r="J81" s="34" t="str">
        <f t="shared" si="20"/>
        <v/>
      </c>
      <c r="K81" s="6">
        <f t="shared" ref="K81:K107" si="23">IF($H81="",$K80,$H81)</f>
        <v>24</v>
      </c>
      <c r="L81" s="6">
        <v>1</v>
      </c>
      <c r="M81" s="6">
        <f t="shared" ref="M81:M106" si="24">IF($G80&gt;0.125,$C81,$C81+$M80)</f>
        <v>99</v>
      </c>
      <c r="N81" s="27">
        <f t="shared" ref="N81:N106" si="25">$O80+$C81/$K81/24</f>
        <v>44708.625000000044</v>
      </c>
      <c r="O81" s="27">
        <f t="shared" si="21"/>
        <v>44708.625000000044</v>
      </c>
      <c r="P81" s="29">
        <f t="shared" si="22"/>
        <v>44708.625000000044</v>
      </c>
      <c r="Q81" s="29"/>
    </row>
    <row r="82" spans="1:17" ht="14.25" customHeight="1" x14ac:dyDescent="0.2">
      <c r="A82" s="11" t="str">
        <f t="shared" si="9"/>
        <v/>
      </c>
      <c r="B82" s="12" t="str">
        <f t="shared" si="18"/>
        <v/>
      </c>
      <c r="C82" s="13"/>
      <c r="D82" s="46"/>
      <c r="E82" s="14"/>
      <c r="F82" s="15"/>
      <c r="G82" s="16"/>
      <c r="H82" s="17">
        <v>24</v>
      </c>
      <c r="I82" s="18" t="str">
        <f t="shared" si="19"/>
        <v/>
      </c>
      <c r="J82" s="34" t="str">
        <f t="shared" si="20"/>
        <v/>
      </c>
      <c r="K82" s="6">
        <f t="shared" si="23"/>
        <v>24</v>
      </c>
      <c r="L82" s="6"/>
      <c r="M82" s="6">
        <f t="shared" si="24"/>
        <v>99</v>
      </c>
      <c r="N82" s="27">
        <f t="shared" si="25"/>
        <v>44708.625000000044</v>
      </c>
      <c r="O82" s="27">
        <f t="shared" si="21"/>
        <v>44708.625000000044</v>
      </c>
      <c r="P82" s="29">
        <f t="shared" si="22"/>
        <v>44708.625000000044</v>
      </c>
      <c r="Q82" s="29"/>
    </row>
    <row r="83" spans="1:17" ht="14.25" customHeight="1" x14ac:dyDescent="0.2">
      <c r="A83" s="11" t="str">
        <f t="shared" si="9"/>
        <v/>
      </c>
      <c r="B83" s="12" t="str">
        <f t="shared" si="18"/>
        <v/>
      </c>
      <c r="C83" s="13"/>
      <c r="D83" s="46"/>
      <c r="E83" s="14"/>
      <c r="F83" s="15"/>
      <c r="G83" s="16"/>
      <c r="H83" s="17">
        <v>24</v>
      </c>
      <c r="I83" s="18" t="str">
        <f t="shared" si="19"/>
        <v/>
      </c>
      <c r="J83" s="34" t="str">
        <f t="shared" si="20"/>
        <v/>
      </c>
      <c r="K83" s="6">
        <f t="shared" si="23"/>
        <v>24</v>
      </c>
      <c r="L83" s="6">
        <v>1</v>
      </c>
      <c r="M83" s="6">
        <f t="shared" si="24"/>
        <v>99</v>
      </c>
      <c r="N83" s="27">
        <f t="shared" si="25"/>
        <v>44708.625000000044</v>
      </c>
      <c r="O83" s="27">
        <f t="shared" si="21"/>
        <v>44708.625000000044</v>
      </c>
      <c r="P83" s="29">
        <f t="shared" si="22"/>
        <v>44708.625000000044</v>
      </c>
      <c r="Q83" s="29"/>
    </row>
    <row r="84" spans="1:17" ht="14.25" customHeight="1" x14ac:dyDescent="0.2">
      <c r="A84" s="11" t="str">
        <f t="shared" si="9"/>
        <v/>
      </c>
      <c r="B84" s="12" t="str">
        <f t="shared" si="18"/>
        <v/>
      </c>
      <c r="C84" s="13"/>
      <c r="D84" s="46"/>
      <c r="E84" s="14"/>
      <c r="F84" s="15"/>
      <c r="G84" s="16"/>
      <c r="H84" s="17">
        <v>24</v>
      </c>
      <c r="I84" s="18" t="str">
        <f t="shared" si="19"/>
        <v/>
      </c>
      <c r="J84" s="34" t="str">
        <f t="shared" si="20"/>
        <v/>
      </c>
      <c r="K84" s="6">
        <f t="shared" si="23"/>
        <v>24</v>
      </c>
      <c r="L84" s="6"/>
      <c r="M84" s="6">
        <f t="shared" si="24"/>
        <v>99</v>
      </c>
      <c r="N84" s="27">
        <f t="shared" si="25"/>
        <v>44708.625000000044</v>
      </c>
      <c r="O84" s="27">
        <f t="shared" si="21"/>
        <v>44708.625000000044</v>
      </c>
      <c r="P84" s="29">
        <f t="shared" si="22"/>
        <v>44708.625000000044</v>
      </c>
      <c r="Q84" s="29"/>
    </row>
    <row r="85" spans="1:17" ht="14.25" customHeight="1" x14ac:dyDescent="0.2">
      <c r="A85" s="11" t="str">
        <f t="shared" si="9"/>
        <v/>
      </c>
      <c r="B85" s="12" t="str">
        <f t="shared" si="18"/>
        <v/>
      </c>
      <c r="C85" s="13"/>
      <c r="D85" s="46"/>
      <c r="E85" s="14"/>
      <c r="F85" s="15"/>
      <c r="G85" s="16"/>
      <c r="H85" s="17">
        <v>24</v>
      </c>
      <c r="I85" s="18" t="str">
        <f t="shared" si="19"/>
        <v/>
      </c>
      <c r="J85" s="34" t="str">
        <f t="shared" si="20"/>
        <v/>
      </c>
      <c r="K85" s="6">
        <f t="shared" si="23"/>
        <v>24</v>
      </c>
      <c r="L85" s="6">
        <v>1</v>
      </c>
      <c r="M85" s="6">
        <f t="shared" si="24"/>
        <v>99</v>
      </c>
      <c r="N85" s="27">
        <f t="shared" si="25"/>
        <v>44708.625000000044</v>
      </c>
      <c r="O85" s="27">
        <f t="shared" si="21"/>
        <v>44708.625000000044</v>
      </c>
      <c r="P85" s="29">
        <f t="shared" si="22"/>
        <v>44708.625000000044</v>
      </c>
      <c r="Q85" s="29"/>
    </row>
    <row r="86" spans="1:17" ht="14.25" customHeight="1" x14ac:dyDescent="0.2">
      <c r="A86" s="11" t="str">
        <f t="shared" si="9"/>
        <v/>
      </c>
      <c r="B86" s="12" t="str">
        <f t="shared" si="18"/>
        <v/>
      </c>
      <c r="C86" s="13"/>
      <c r="D86" s="46"/>
      <c r="E86" s="14"/>
      <c r="F86" s="15"/>
      <c r="G86" s="16"/>
      <c r="H86" s="17">
        <v>24</v>
      </c>
      <c r="I86" s="18" t="str">
        <f t="shared" si="19"/>
        <v/>
      </c>
      <c r="J86" s="34" t="str">
        <f t="shared" si="20"/>
        <v/>
      </c>
      <c r="K86" s="6">
        <f t="shared" si="23"/>
        <v>24</v>
      </c>
      <c r="L86" s="6"/>
      <c r="M86" s="6">
        <f t="shared" si="24"/>
        <v>99</v>
      </c>
      <c r="N86" s="27">
        <f t="shared" si="25"/>
        <v>44708.625000000044</v>
      </c>
      <c r="O86" s="27">
        <f t="shared" si="21"/>
        <v>44708.625000000044</v>
      </c>
      <c r="P86" s="29">
        <f t="shared" si="22"/>
        <v>44708.625000000044</v>
      </c>
      <c r="Q86" s="29"/>
    </row>
    <row r="87" spans="1:17" ht="14.25" customHeight="1" x14ac:dyDescent="0.2">
      <c r="A87" s="11" t="str">
        <f t="shared" si="9"/>
        <v/>
      </c>
      <c r="B87" s="12" t="str">
        <f t="shared" si="18"/>
        <v/>
      </c>
      <c r="C87" s="13"/>
      <c r="D87" s="46"/>
      <c r="E87" s="14"/>
      <c r="F87" s="15"/>
      <c r="G87" s="16"/>
      <c r="H87" s="17">
        <v>24</v>
      </c>
      <c r="I87" s="18" t="str">
        <f t="shared" si="19"/>
        <v/>
      </c>
      <c r="J87" s="34" t="str">
        <f t="shared" si="20"/>
        <v/>
      </c>
      <c r="K87" s="6">
        <f t="shared" si="23"/>
        <v>24</v>
      </c>
      <c r="L87" s="6">
        <v>1</v>
      </c>
      <c r="M87" s="6">
        <f t="shared" si="24"/>
        <v>99</v>
      </c>
      <c r="N87" s="27">
        <f t="shared" si="25"/>
        <v>44708.625000000044</v>
      </c>
      <c r="O87" s="27">
        <f t="shared" si="21"/>
        <v>44708.625000000044</v>
      </c>
      <c r="P87" s="29">
        <f t="shared" si="22"/>
        <v>44708.625000000044</v>
      </c>
      <c r="Q87" s="29"/>
    </row>
    <row r="88" spans="1:17" ht="14.25" customHeight="1" x14ac:dyDescent="0.2">
      <c r="A88" s="11" t="str">
        <f t="shared" si="9"/>
        <v/>
      </c>
      <c r="B88" s="12" t="str">
        <f t="shared" si="18"/>
        <v/>
      </c>
      <c r="C88" s="13"/>
      <c r="D88" s="46"/>
      <c r="E88" s="49"/>
      <c r="F88" s="15"/>
      <c r="G88" s="16"/>
      <c r="H88" s="17">
        <v>24</v>
      </c>
      <c r="I88" s="18" t="str">
        <f t="shared" si="19"/>
        <v/>
      </c>
      <c r="J88" s="34" t="str">
        <f t="shared" si="20"/>
        <v/>
      </c>
      <c r="K88" s="6">
        <f t="shared" si="23"/>
        <v>24</v>
      </c>
      <c r="L88" s="6"/>
      <c r="M88" s="6">
        <f t="shared" si="24"/>
        <v>99</v>
      </c>
      <c r="N88" s="27">
        <f t="shared" si="25"/>
        <v>44708.625000000044</v>
      </c>
      <c r="O88" s="27">
        <f t="shared" si="21"/>
        <v>44708.625000000044</v>
      </c>
      <c r="P88" s="29">
        <f t="shared" si="22"/>
        <v>44708.625000000044</v>
      </c>
      <c r="Q88" s="29"/>
    </row>
    <row r="89" spans="1:17" ht="14.25" customHeight="1" x14ac:dyDescent="0.2">
      <c r="A89" s="11" t="str">
        <f t="shared" ref="A89:A106" si="26">IF(DAY($P89)&lt;&gt;DAY($P88),$P89,"")</f>
        <v/>
      </c>
      <c r="B89" s="12" t="str">
        <f t="shared" si="18"/>
        <v/>
      </c>
      <c r="C89" s="13"/>
      <c r="D89" s="46"/>
      <c r="E89" s="14"/>
      <c r="F89" s="15"/>
      <c r="G89" s="16"/>
      <c r="H89" s="17">
        <v>24</v>
      </c>
      <c r="I89" s="18" t="str">
        <f t="shared" si="19"/>
        <v/>
      </c>
      <c r="J89" s="34" t="str">
        <f t="shared" si="20"/>
        <v/>
      </c>
      <c r="K89" s="6">
        <f t="shared" si="23"/>
        <v>24</v>
      </c>
      <c r="L89" s="6">
        <v>1</v>
      </c>
      <c r="M89" s="6">
        <f t="shared" si="24"/>
        <v>99</v>
      </c>
      <c r="N89" s="27">
        <f t="shared" si="25"/>
        <v>44708.625000000044</v>
      </c>
      <c r="O89" s="27">
        <f t="shared" si="21"/>
        <v>44708.625000000044</v>
      </c>
      <c r="P89" s="29">
        <f t="shared" si="22"/>
        <v>44708.625000000044</v>
      </c>
      <c r="Q89" s="29"/>
    </row>
    <row r="90" spans="1:17" ht="14.25" customHeight="1" x14ac:dyDescent="0.2">
      <c r="A90" s="11" t="str">
        <f t="shared" si="26"/>
        <v/>
      </c>
      <c r="B90" s="12" t="str">
        <f t="shared" si="18"/>
        <v/>
      </c>
      <c r="C90" s="13"/>
      <c r="D90" s="46"/>
      <c r="E90" s="14"/>
      <c r="F90" s="15"/>
      <c r="G90" s="16"/>
      <c r="H90" s="17">
        <v>24</v>
      </c>
      <c r="I90" s="18" t="str">
        <f t="shared" si="19"/>
        <v/>
      </c>
      <c r="J90" s="34" t="str">
        <f t="shared" si="20"/>
        <v/>
      </c>
      <c r="K90" s="6">
        <f t="shared" si="23"/>
        <v>24</v>
      </c>
      <c r="L90" s="6"/>
      <c r="M90" s="6">
        <f t="shared" si="24"/>
        <v>99</v>
      </c>
      <c r="N90" s="27">
        <f t="shared" si="25"/>
        <v>44708.625000000044</v>
      </c>
      <c r="O90" s="27">
        <f t="shared" si="21"/>
        <v>44708.625000000044</v>
      </c>
      <c r="P90" s="29">
        <f t="shared" si="22"/>
        <v>44708.625000000044</v>
      </c>
      <c r="Q90" s="29"/>
    </row>
    <row r="91" spans="1:17" ht="14.25" customHeight="1" x14ac:dyDescent="0.2">
      <c r="A91" s="11" t="str">
        <f t="shared" si="26"/>
        <v/>
      </c>
      <c r="B91" s="12" t="str">
        <f t="shared" si="18"/>
        <v/>
      </c>
      <c r="C91" s="13"/>
      <c r="D91" s="46"/>
      <c r="E91" s="14"/>
      <c r="F91" s="15"/>
      <c r="G91" s="16"/>
      <c r="H91" s="17">
        <v>24</v>
      </c>
      <c r="I91" s="18" t="str">
        <f t="shared" si="19"/>
        <v/>
      </c>
      <c r="J91" s="34" t="str">
        <f t="shared" si="20"/>
        <v/>
      </c>
      <c r="K91" s="6">
        <f t="shared" si="23"/>
        <v>24</v>
      </c>
      <c r="L91" s="6">
        <v>1</v>
      </c>
      <c r="M91" s="6">
        <f t="shared" si="24"/>
        <v>99</v>
      </c>
      <c r="N91" s="27">
        <f t="shared" si="25"/>
        <v>44708.625000000044</v>
      </c>
      <c r="O91" s="27">
        <f t="shared" si="21"/>
        <v>44708.625000000044</v>
      </c>
      <c r="P91" s="29">
        <f t="shared" si="22"/>
        <v>44708.625000000044</v>
      </c>
      <c r="Q91" s="29"/>
    </row>
    <row r="92" spans="1:17" ht="14.25" customHeight="1" x14ac:dyDescent="0.2">
      <c r="A92" s="11" t="str">
        <f t="shared" si="26"/>
        <v/>
      </c>
      <c r="B92" s="12" t="str">
        <f t="shared" si="18"/>
        <v/>
      </c>
      <c r="C92" s="13"/>
      <c r="D92" s="46"/>
      <c r="E92" s="14"/>
      <c r="F92" s="15"/>
      <c r="G92" s="16"/>
      <c r="H92" s="17">
        <v>24</v>
      </c>
      <c r="I92" s="18" t="str">
        <f t="shared" si="19"/>
        <v/>
      </c>
      <c r="J92" s="34" t="str">
        <f t="shared" si="20"/>
        <v/>
      </c>
      <c r="K92" s="6">
        <f t="shared" si="23"/>
        <v>24</v>
      </c>
      <c r="L92" s="6"/>
      <c r="M92" s="6">
        <f t="shared" si="24"/>
        <v>99</v>
      </c>
      <c r="N92" s="27">
        <f t="shared" si="25"/>
        <v>44708.625000000044</v>
      </c>
      <c r="O92" s="27">
        <f t="shared" si="21"/>
        <v>44708.625000000044</v>
      </c>
      <c r="P92" s="29">
        <f t="shared" si="22"/>
        <v>44708.625000000044</v>
      </c>
      <c r="Q92" s="29"/>
    </row>
    <row r="93" spans="1:17" ht="14.25" customHeight="1" x14ac:dyDescent="0.2">
      <c r="A93" s="11" t="str">
        <f t="shared" si="26"/>
        <v/>
      </c>
      <c r="B93" s="12" t="str">
        <f t="shared" si="18"/>
        <v/>
      </c>
      <c r="C93" s="13"/>
      <c r="D93" s="46"/>
      <c r="E93" s="14"/>
      <c r="F93" s="15"/>
      <c r="G93" s="16"/>
      <c r="H93" s="17">
        <v>24</v>
      </c>
      <c r="I93" s="18" t="str">
        <f t="shared" si="19"/>
        <v/>
      </c>
      <c r="J93" s="34" t="str">
        <f t="shared" si="20"/>
        <v/>
      </c>
      <c r="K93" s="6">
        <f t="shared" si="23"/>
        <v>24</v>
      </c>
      <c r="L93" s="6">
        <v>1</v>
      </c>
      <c r="M93" s="6">
        <f t="shared" si="24"/>
        <v>99</v>
      </c>
      <c r="N93" s="27">
        <f t="shared" si="25"/>
        <v>44708.625000000044</v>
      </c>
      <c r="O93" s="27">
        <f t="shared" si="21"/>
        <v>44708.625000000044</v>
      </c>
      <c r="P93" s="29">
        <f t="shared" si="22"/>
        <v>44708.625000000044</v>
      </c>
      <c r="Q93" s="29"/>
    </row>
    <row r="94" spans="1:17" ht="14.25" customHeight="1" x14ac:dyDescent="0.2">
      <c r="A94" s="11" t="str">
        <f t="shared" si="26"/>
        <v/>
      </c>
      <c r="B94" s="12" t="str">
        <f t="shared" si="18"/>
        <v/>
      </c>
      <c r="C94" s="13"/>
      <c r="D94" s="46"/>
      <c r="E94" s="49"/>
      <c r="F94" s="15"/>
      <c r="G94" s="16"/>
      <c r="H94" s="17">
        <v>24</v>
      </c>
      <c r="I94" s="18" t="str">
        <f t="shared" si="19"/>
        <v/>
      </c>
      <c r="J94" s="34" t="str">
        <f t="shared" si="20"/>
        <v/>
      </c>
      <c r="K94" s="6">
        <f t="shared" si="23"/>
        <v>24</v>
      </c>
      <c r="L94" s="6"/>
      <c r="M94" s="6">
        <f t="shared" si="24"/>
        <v>99</v>
      </c>
      <c r="N94" s="27">
        <f t="shared" si="25"/>
        <v>44708.625000000044</v>
      </c>
      <c r="O94" s="27">
        <f t="shared" si="21"/>
        <v>44708.625000000044</v>
      </c>
      <c r="P94" s="29">
        <f t="shared" si="22"/>
        <v>44708.625000000044</v>
      </c>
      <c r="Q94" s="29"/>
    </row>
    <row r="95" spans="1:17" ht="14.25" customHeight="1" x14ac:dyDescent="0.2">
      <c r="A95" s="11" t="str">
        <f t="shared" si="26"/>
        <v/>
      </c>
      <c r="B95" s="12" t="str">
        <f t="shared" si="18"/>
        <v/>
      </c>
      <c r="C95" s="13"/>
      <c r="D95" s="46"/>
      <c r="E95" s="14"/>
      <c r="F95" s="15"/>
      <c r="G95" s="16"/>
      <c r="H95" s="17">
        <v>24</v>
      </c>
      <c r="I95" s="18" t="str">
        <f t="shared" si="19"/>
        <v/>
      </c>
      <c r="J95" s="34" t="str">
        <f t="shared" si="20"/>
        <v/>
      </c>
      <c r="K95" s="6">
        <f t="shared" si="23"/>
        <v>24</v>
      </c>
      <c r="L95" s="6">
        <v>1</v>
      </c>
      <c r="M95" s="6">
        <f t="shared" si="24"/>
        <v>99</v>
      </c>
      <c r="N95" s="27">
        <f t="shared" si="25"/>
        <v>44708.625000000044</v>
      </c>
      <c r="O95" s="27">
        <f t="shared" si="21"/>
        <v>44708.625000000044</v>
      </c>
      <c r="P95" s="29">
        <f t="shared" si="22"/>
        <v>44708.625000000044</v>
      </c>
      <c r="Q95" s="29"/>
    </row>
    <row r="96" spans="1:17" ht="14.25" customHeight="1" x14ac:dyDescent="0.2">
      <c r="A96" s="11" t="str">
        <f t="shared" si="26"/>
        <v/>
      </c>
      <c r="B96" s="12" t="str">
        <f t="shared" si="18"/>
        <v/>
      </c>
      <c r="C96" s="13"/>
      <c r="D96" s="46"/>
      <c r="E96" s="14"/>
      <c r="F96" s="15"/>
      <c r="G96" s="16"/>
      <c r="H96" s="17">
        <v>24</v>
      </c>
      <c r="I96" s="18" t="str">
        <f t="shared" si="19"/>
        <v/>
      </c>
      <c r="J96" s="34" t="str">
        <f t="shared" si="20"/>
        <v/>
      </c>
      <c r="K96" s="6">
        <f t="shared" si="23"/>
        <v>24</v>
      </c>
      <c r="L96" s="6"/>
      <c r="M96" s="6">
        <f t="shared" si="24"/>
        <v>99</v>
      </c>
      <c r="N96" s="27">
        <f t="shared" si="25"/>
        <v>44708.625000000044</v>
      </c>
      <c r="O96" s="27">
        <f t="shared" si="21"/>
        <v>44708.625000000044</v>
      </c>
      <c r="P96" s="29">
        <f t="shared" si="22"/>
        <v>44708.625000000044</v>
      </c>
      <c r="Q96" s="29"/>
    </row>
    <row r="97" spans="1:17" ht="14.25" customHeight="1" x14ac:dyDescent="0.2">
      <c r="A97" s="11" t="str">
        <f t="shared" si="26"/>
        <v/>
      </c>
      <c r="B97" s="12" t="str">
        <f t="shared" si="18"/>
        <v/>
      </c>
      <c r="C97" s="13"/>
      <c r="D97" s="46"/>
      <c r="E97" s="14"/>
      <c r="F97" s="15"/>
      <c r="G97" s="16"/>
      <c r="H97" s="17">
        <v>24</v>
      </c>
      <c r="I97" s="18" t="str">
        <f t="shared" si="19"/>
        <v/>
      </c>
      <c r="J97" s="34" t="str">
        <f t="shared" si="20"/>
        <v/>
      </c>
      <c r="K97" s="6">
        <f t="shared" si="23"/>
        <v>24</v>
      </c>
      <c r="L97" s="6">
        <v>1</v>
      </c>
      <c r="M97" s="6">
        <f t="shared" si="24"/>
        <v>99</v>
      </c>
      <c r="N97" s="27">
        <f t="shared" si="25"/>
        <v>44708.625000000044</v>
      </c>
      <c r="O97" s="27">
        <f t="shared" si="21"/>
        <v>44708.625000000044</v>
      </c>
      <c r="P97" s="29">
        <f t="shared" si="22"/>
        <v>44708.625000000044</v>
      </c>
      <c r="Q97" s="29"/>
    </row>
    <row r="98" spans="1:17" ht="14.25" customHeight="1" x14ac:dyDescent="0.2">
      <c r="A98" s="11" t="str">
        <f t="shared" si="26"/>
        <v/>
      </c>
      <c r="B98" s="12" t="str">
        <f t="shared" si="18"/>
        <v/>
      </c>
      <c r="C98" s="13"/>
      <c r="D98" s="46"/>
      <c r="E98" s="14"/>
      <c r="F98" s="15"/>
      <c r="G98" s="16"/>
      <c r="H98" s="17">
        <v>24</v>
      </c>
      <c r="I98" s="18" t="str">
        <f t="shared" si="19"/>
        <v/>
      </c>
      <c r="J98" s="34" t="str">
        <f t="shared" si="20"/>
        <v/>
      </c>
      <c r="K98" s="6">
        <f t="shared" si="23"/>
        <v>24</v>
      </c>
      <c r="L98" s="6"/>
      <c r="M98" s="6">
        <f t="shared" si="24"/>
        <v>99</v>
      </c>
      <c r="N98" s="27">
        <f t="shared" si="25"/>
        <v>44708.625000000044</v>
      </c>
      <c r="O98" s="27">
        <f t="shared" si="21"/>
        <v>44708.625000000044</v>
      </c>
      <c r="P98" s="29">
        <f t="shared" si="22"/>
        <v>44708.625000000044</v>
      </c>
      <c r="Q98" s="29"/>
    </row>
    <row r="99" spans="1:17" ht="14.25" customHeight="1" x14ac:dyDescent="0.2">
      <c r="A99" s="11" t="str">
        <f t="shared" si="26"/>
        <v/>
      </c>
      <c r="B99" s="12" t="str">
        <f t="shared" si="18"/>
        <v/>
      </c>
      <c r="C99" s="13"/>
      <c r="D99" s="46"/>
      <c r="E99" s="14"/>
      <c r="F99" s="15"/>
      <c r="G99" s="16"/>
      <c r="H99" s="17">
        <v>24</v>
      </c>
      <c r="I99" s="18" t="str">
        <f t="shared" si="19"/>
        <v/>
      </c>
      <c r="J99" s="34" t="str">
        <f t="shared" si="20"/>
        <v/>
      </c>
      <c r="K99" s="6">
        <f t="shared" si="23"/>
        <v>24</v>
      </c>
      <c r="L99" s="6">
        <v>1</v>
      </c>
      <c r="M99" s="6">
        <f t="shared" si="24"/>
        <v>99</v>
      </c>
      <c r="N99" s="27">
        <f t="shared" si="25"/>
        <v>44708.625000000044</v>
      </c>
      <c r="O99" s="27">
        <f t="shared" si="21"/>
        <v>44708.625000000044</v>
      </c>
      <c r="P99" s="29">
        <f t="shared" si="22"/>
        <v>44708.625000000044</v>
      </c>
      <c r="Q99" s="29"/>
    </row>
    <row r="100" spans="1:17" ht="14.25" customHeight="1" x14ac:dyDescent="0.2">
      <c r="A100" s="11" t="str">
        <f t="shared" si="26"/>
        <v/>
      </c>
      <c r="B100" s="12" t="str">
        <f t="shared" si="18"/>
        <v/>
      </c>
      <c r="C100" s="13"/>
      <c r="D100" s="46"/>
      <c r="E100" s="14"/>
      <c r="F100" s="15"/>
      <c r="G100" s="16"/>
      <c r="H100" s="17">
        <v>24</v>
      </c>
      <c r="I100" s="18" t="str">
        <f t="shared" si="19"/>
        <v/>
      </c>
      <c r="J100" s="34" t="str">
        <f t="shared" si="20"/>
        <v/>
      </c>
      <c r="K100" s="6">
        <f t="shared" si="23"/>
        <v>24</v>
      </c>
      <c r="L100" s="6"/>
      <c r="M100" s="6">
        <f t="shared" si="24"/>
        <v>99</v>
      </c>
      <c r="N100" s="27">
        <f t="shared" si="25"/>
        <v>44708.625000000044</v>
      </c>
      <c r="O100" s="27">
        <f t="shared" si="21"/>
        <v>44708.625000000044</v>
      </c>
      <c r="P100" s="29">
        <f t="shared" si="22"/>
        <v>44708.625000000044</v>
      </c>
      <c r="Q100" s="29"/>
    </row>
    <row r="101" spans="1:17" ht="14.25" customHeight="1" x14ac:dyDescent="0.2">
      <c r="A101" s="11" t="str">
        <f t="shared" si="26"/>
        <v/>
      </c>
      <c r="B101" s="12" t="str">
        <f t="shared" si="18"/>
        <v/>
      </c>
      <c r="C101" s="13"/>
      <c r="D101" s="48"/>
      <c r="E101" s="49"/>
      <c r="F101" s="15"/>
      <c r="G101" s="16"/>
      <c r="H101" s="17">
        <v>24</v>
      </c>
      <c r="I101" s="18" t="str">
        <f t="shared" si="19"/>
        <v/>
      </c>
      <c r="J101" s="34" t="str">
        <f t="shared" si="20"/>
        <v/>
      </c>
      <c r="K101" s="6">
        <f t="shared" si="23"/>
        <v>24</v>
      </c>
      <c r="L101" s="6">
        <v>1</v>
      </c>
      <c r="M101" s="6">
        <f t="shared" si="24"/>
        <v>99</v>
      </c>
      <c r="N101" s="27">
        <f t="shared" si="25"/>
        <v>44708.625000000044</v>
      </c>
      <c r="O101" s="27">
        <f t="shared" si="21"/>
        <v>44708.625000000044</v>
      </c>
      <c r="P101" s="29">
        <f t="shared" si="22"/>
        <v>44708.625000000044</v>
      </c>
      <c r="Q101" s="29"/>
    </row>
    <row r="102" spans="1:17" ht="14.25" customHeight="1" x14ac:dyDescent="0.2">
      <c r="A102" s="11" t="str">
        <f t="shared" si="26"/>
        <v/>
      </c>
      <c r="B102" s="12" t="str">
        <f t="shared" si="18"/>
        <v/>
      </c>
      <c r="C102" s="13"/>
      <c r="D102" s="46"/>
      <c r="E102" s="14"/>
      <c r="F102" s="15"/>
      <c r="G102" s="16"/>
      <c r="H102" s="17">
        <v>24</v>
      </c>
      <c r="I102" s="18" t="str">
        <f t="shared" si="19"/>
        <v/>
      </c>
      <c r="J102" s="34" t="str">
        <f t="shared" si="20"/>
        <v/>
      </c>
      <c r="K102" s="6">
        <f t="shared" si="23"/>
        <v>24</v>
      </c>
      <c r="L102" s="6"/>
      <c r="M102" s="6">
        <f t="shared" si="24"/>
        <v>99</v>
      </c>
      <c r="N102" s="27">
        <f t="shared" si="25"/>
        <v>44708.625000000044</v>
      </c>
      <c r="O102" s="27">
        <f t="shared" si="21"/>
        <v>44708.625000000044</v>
      </c>
      <c r="P102" s="29">
        <f t="shared" si="22"/>
        <v>44708.625000000044</v>
      </c>
      <c r="Q102" s="29"/>
    </row>
    <row r="103" spans="1:17" ht="14.25" customHeight="1" x14ac:dyDescent="0.2">
      <c r="A103" s="11" t="str">
        <f t="shared" si="26"/>
        <v/>
      </c>
      <c r="B103" s="12" t="str">
        <f t="shared" si="18"/>
        <v/>
      </c>
      <c r="C103" s="13"/>
      <c r="D103" s="46"/>
      <c r="E103" s="14"/>
      <c r="F103" s="15"/>
      <c r="G103" s="16"/>
      <c r="H103" s="17">
        <v>24</v>
      </c>
      <c r="I103" s="18" t="str">
        <f t="shared" si="19"/>
        <v/>
      </c>
      <c r="J103" s="34" t="str">
        <f t="shared" si="20"/>
        <v/>
      </c>
      <c r="K103" s="6">
        <f t="shared" si="23"/>
        <v>24</v>
      </c>
      <c r="L103" s="6">
        <v>1</v>
      </c>
      <c r="M103" s="6">
        <f t="shared" si="24"/>
        <v>99</v>
      </c>
      <c r="N103" s="27">
        <f t="shared" si="25"/>
        <v>44708.625000000044</v>
      </c>
      <c r="O103" s="27">
        <f t="shared" si="21"/>
        <v>44708.625000000044</v>
      </c>
      <c r="P103" s="29">
        <f t="shared" si="22"/>
        <v>44708.625000000044</v>
      </c>
      <c r="Q103" s="29"/>
    </row>
    <row r="104" spans="1:17" ht="14.25" customHeight="1" x14ac:dyDescent="0.2">
      <c r="A104" s="11" t="str">
        <f t="shared" si="26"/>
        <v/>
      </c>
      <c r="B104" s="12" t="str">
        <f t="shared" si="18"/>
        <v/>
      </c>
      <c r="C104" s="13"/>
      <c r="D104" s="46"/>
      <c r="E104" s="49"/>
      <c r="F104" s="15"/>
      <c r="G104" s="16"/>
      <c r="H104" s="17">
        <v>21</v>
      </c>
      <c r="I104" s="18" t="str">
        <f t="shared" si="19"/>
        <v/>
      </c>
      <c r="J104" s="34" t="str">
        <f t="shared" si="20"/>
        <v/>
      </c>
      <c r="K104" s="6">
        <f t="shared" si="23"/>
        <v>21</v>
      </c>
      <c r="L104" s="6"/>
      <c r="M104" s="6">
        <f t="shared" si="24"/>
        <v>99</v>
      </c>
      <c r="N104" s="27">
        <f t="shared" si="25"/>
        <v>44708.625000000044</v>
      </c>
      <c r="O104" s="27">
        <f t="shared" si="21"/>
        <v>44708.625000000044</v>
      </c>
      <c r="P104" s="29">
        <f t="shared" si="22"/>
        <v>44708.625000000044</v>
      </c>
      <c r="Q104" s="29"/>
    </row>
    <row r="105" spans="1:17" ht="14.25" customHeight="1" x14ac:dyDescent="0.2">
      <c r="A105" s="11" t="str">
        <f t="shared" si="26"/>
        <v/>
      </c>
      <c r="B105" s="12" t="str">
        <f t="shared" si="18"/>
        <v/>
      </c>
      <c r="C105" s="13"/>
      <c r="D105" s="46"/>
      <c r="E105" s="14"/>
      <c r="F105" s="15"/>
      <c r="G105" s="16"/>
      <c r="H105" s="17"/>
      <c r="I105" s="18" t="str">
        <f t="shared" si="19"/>
        <v/>
      </c>
      <c r="J105" s="34" t="str">
        <f t="shared" si="20"/>
        <v/>
      </c>
      <c r="K105" s="6">
        <f t="shared" si="23"/>
        <v>21</v>
      </c>
      <c r="L105" s="6">
        <v>1</v>
      </c>
      <c r="M105" s="6">
        <f t="shared" si="24"/>
        <v>99</v>
      </c>
      <c r="N105" s="27">
        <f t="shared" si="25"/>
        <v>44708.625000000044</v>
      </c>
      <c r="O105" s="27">
        <f t="shared" si="21"/>
        <v>44708.625000000044</v>
      </c>
      <c r="P105" s="29">
        <f t="shared" si="22"/>
        <v>44708.625000000044</v>
      </c>
      <c r="Q105" s="29"/>
    </row>
    <row r="106" spans="1:17" ht="14.25" customHeight="1" x14ac:dyDescent="0.2">
      <c r="A106" s="11" t="str">
        <f t="shared" si="26"/>
        <v/>
      </c>
      <c r="B106" s="12" t="str">
        <f t="shared" si="18"/>
        <v/>
      </c>
      <c r="C106" s="13"/>
      <c r="D106" s="46"/>
      <c r="E106" s="14"/>
      <c r="F106" s="15"/>
      <c r="G106" s="16"/>
      <c r="H106" s="17"/>
      <c r="I106" s="18" t="str">
        <f t="shared" si="19"/>
        <v/>
      </c>
      <c r="J106" s="34" t="str">
        <f t="shared" si="20"/>
        <v/>
      </c>
      <c r="K106" s="6">
        <f t="shared" si="23"/>
        <v>21</v>
      </c>
      <c r="L106" s="6"/>
      <c r="M106" s="6">
        <f t="shared" si="24"/>
        <v>99</v>
      </c>
      <c r="N106" s="27">
        <f t="shared" si="25"/>
        <v>44708.625000000044</v>
      </c>
      <c r="O106" s="27">
        <f t="shared" si="21"/>
        <v>44708.625000000044</v>
      </c>
      <c r="P106" s="29">
        <f t="shared" si="22"/>
        <v>44708.625000000044</v>
      </c>
      <c r="Q106" s="29"/>
    </row>
    <row r="107" spans="1:17" ht="14.25" customHeight="1" x14ac:dyDescent="0.2">
      <c r="A107" s="19" t="str">
        <f>IF(DAY(Heure_arrivée)&lt;&gt;DAY($P106),Heure_arrivée,"")</f>
        <v/>
      </c>
      <c r="B107" s="24">
        <f>IF($G106&gt;0.125,km_arrivée,$M106+km_arrivée)</f>
        <v>99</v>
      </c>
      <c r="C107" s="21">
        <v>0</v>
      </c>
      <c r="D107" s="47" t="s">
        <v>61</v>
      </c>
      <c r="E107" s="37" t="str">
        <f xml:space="preserve"> VLOOKUP(initiales,diago,3,FALSE)</f>
        <v>Hendaye</v>
      </c>
      <c r="F107" s="38">
        <f xml:space="preserve"> heure_limite</f>
        <v>44708.833333333336</v>
      </c>
      <c r="G107" s="20"/>
      <c r="H107" s="22">
        <v>21</v>
      </c>
      <c r="I107" s="25">
        <f>$O106+km_arrivée/$K107/24</f>
        <v>44708.625000000044</v>
      </c>
      <c r="J107" s="35"/>
      <c r="K107" s="6">
        <f t="shared" si="23"/>
        <v>21</v>
      </c>
      <c r="L107" s="6">
        <v>1</v>
      </c>
      <c r="N107" s="6"/>
      <c r="Q107" s="29"/>
    </row>
    <row r="109" spans="1:17" ht="54.95" customHeight="1" x14ac:dyDescent="0.2">
      <c r="A109" s="88" t="s">
        <v>58</v>
      </c>
      <c r="B109" s="88"/>
      <c r="C109" s="88"/>
      <c r="D109" s="88"/>
      <c r="E109" s="88"/>
      <c r="F109" s="88"/>
      <c r="G109" s="88"/>
      <c r="H109" s="88"/>
      <c r="I109" s="88"/>
      <c r="J109" s="88"/>
    </row>
  </sheetData>
  <sheetProtection password="D0FF" sheet="1"/>
  <mergeCells count="20">
    <mergeCell ref="A109:J109"/>
    <mergeCell ref="I13:J14"/>
    <mergeCell ref="B13:C13"/>
    <mergeCell ref="H13:H14"/>
    <mergeCell ref="G13:G14"/>
    <mergeCell ref="E13:E14"/>
    <mergeCell ref="F13:F14"/>
    <mergeCell ref="A13:A14"/>
    <mergeCell ref="H1:J1"/>
    <mergeCell ref="G5:J5"/>
    <mergeCell ref="H6:J6"/>
    <mergeCell ref="F6:G6"/>
    <mergeCell ref="A5:E5"/>
    <mergeCell ref="E3:G3"/>
    <mergeCell ref="A6:E11"/>
    <mergeCell ref="G10:J10"/>
    <mergeCell ref="G7:J7"/>
    <mergeCell ref="G8:J8"/>
    <mergeCell ref="G9:J9"/>
    <mergeCell ref="G11:J11"/>
  </mergeCells>
  <phoneticPr fontId="2" type="noConversion"/>
  <conditionalFormatting sqref="E107:G107 C15:E15 J15 G15:H15 J107">
    <cfRule type="expression" dxfId="12" priority="1" stopIfTrue="1">
      <formula>$L15=1</formula>
    </cfRule>
    <cfRule type="expression" dxfId="11" priority="2" stopIfTrue="1">
      <formula>TRUE</formula>
    </cfRule>
  </conditionalFormatting>
  <conditionalFormatting sqref="B107 I15 B15 I107">
    <cfRule type="expression" dxfId="10" priority="3" stopIfTrue="1">
      <formula>$L15=1</formula>
    </cfRule>
    <cfRule type="expression" dxfId="9" priority="4" stopIfTrue="1">
      <formula>TRUE</formula>
    </cfRule>
  </conditionalFormatting>
  <conditionalFormatting sqref="C107:D107 H107">
    <cfRule type="expression" dxfId="8" priority="5" stopIfTrue="1">
      <formula>$L107=1</formula>
    </cfRule>
    <cfRule type="expression" dxfId="7" priority="6" stopIfTrue="1">
      <formula>TRUE</formula>
    </cfRule>
  </conditionalFormatting>
  <conditionalFormatting sqref="C16:C106 D19 D16:D17 F15:F106 D22:D100 D102:E106 G16:H106 E16:E101">
    <cfRule type="expression" dxfId="6" priority="12" stopIfTrue="1">
      <formula>$L15=1</formula>
    </cfRule>
    <cfRule type="expression" dxfId="5" priority="13" stopIfTrue="1">
      <formula>TRUE</formula>
    </cfRule>
  </conditionalFormatting>
  <conditionalFormatting sqref="I16:J106 B16:B106">
    <cfRule type="expression" dxfId="4" priority="51" stopIfTrue="1">
      <formula>($G16&gt;0.125)*($L16=1)</formula>
    </cfRule>
    <cfRule type="expression" dxfId="3" priority="52" stopIfTrue="1">
      <formula>$G16&gt;0.125</formula>
    </cfRule>
    <cfRule type="expression" dxfId="2" priority="53" stopIfTrue="1">
      <formula>$L16=1</formula>
    </cfRule>
  </conditionalFormatting>
  <conditionalFormatting sqref="D20:D21 D101">
    <cfRule type="expression" dxfId="1" priority="67" stopIfTrue="1">
      <formula>$L18=1</formula>
    </cfRule>
    <cfRule type="expression" dxfId="0" priority="68" stopIfTrue="1">
      <formula>TRUE</formula>
    </cfRule>
  </conditionalFormatting>
  <printOptions horizontalCentered="1"/>
  <pageMargins left="0.19685039370078741" right="0.19685039370078741" top="0.35433070866141736" bottom="0.35433070866141736" header="0.35433070866141736" footer="0.35433070866141736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12</vt:i4>
      </vt:variant>
    </vt:vector>
  </HeadingPairs>
  <TitlesOfParts>
    <vt:vector size="13" baseType="lpstr">
      <vt:lpstr>F_R</vt:lpstr>
      <vt:lpstr>délai</vt:lpstr>
      <vt:lpstr>diago</vt:lpstr>
      <vt:lpstr>Heure_arrivée</vt:lpstr>
      <vt:lpstr>heure_départ</vt:lpstr>
      <vt:lpstr>heure_limite</vt:lpstr>
      <vt:lpstr>F_R!Impression_des_titres</vt:lpstr>
      <vt:lpstr>initiales</vt:lpstr>
      <vt:lpstr>km_arrivée</vt:lpstr>
      <vt:lpstr>km_départ</vt:lpstr>
      <vt:lpstr>ville_arrivée</vt:lpstr>
      <vt:lpstr>ville_départ</vt:lpstr>
      <vt:lpstr>F_R!Zone_d_impression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Route pour une Diagonale</dc:title>
  <dc:creator>LEDUC Guy</dc:creator>
  <cp:lastModifiedBy>HP-PAVILION-RB</cp:lastModifiedBy>
  <cp:lastPrinted>2020-08-14T09:02:00Z</cp:lastPrinted>
  <dcterms:created xsi:type="dcterms:W3CDTF">2008-09-17T16:04:45Z</dcterms:created>
  <dcterms:modified xsi:type="dcterms:W3CDTF">2022-05-19T06:55:44Z</dcterms:modified>
</cp:coreProperties>
</file>